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民族" sheetId="1" r:id="rId1"/>
    <sheet name="土地利用" sheetId="2" r:id="rId2"/>
    <sheet name="稲作概況" sheetId="3" r:id="rId3"/>
    <sheet name="コメ収支" sheetId="4" r:id="rId4"/>
    <sheet name="灌漑" sheetId="5" r:id="rId5"/>
    <sheet name="犂型分類" sheetId="6" r:id="rId6"/>
    <sheet name="耕具語彙" sheetId="7" r:id="rId7"/>
    <sheet name="稲作語彙" sheetId="8" r:id="rId8"/>
  </sheets>
  <definedNames>
    <definedName name="_xlnm.Print_Titles" localSheetId="0">'民族'!$4:$6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M1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実集計値：18,589</t>
        </r>
      </text>
    </comment>
    <comment ref="M14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実集計値：27,300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F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18,512</t>
        </r>
      </text>
    </comment>
    <comment ref="G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実集計：18,589</t>
        </r>
      </text>
    </comment>
    <comment ref="F9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35,294</t>
        </r>
      </text>
    </comment>
    <comment ref="F12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実集計値：28,235</t>
        </r>
      </text>
    </comment>
    <comment ref="F1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実集計値：44,509</t>
        </r>
      </text>
    </comment>
    <comment ref="F2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実集計値：112,886</t>
        </r>
      </text>
    </comment>
    <comment ref="F2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実集計値：6,876</t>
        </r>
      </text>
    </comment>
  </commentList>
</comments>
</file>

<file path=xl/sharedStrings.xml><?xml version="1.0" encoding="utf-8"?>
<sst xmlns="http://schemas.openxmlformats.org/spreadsheetml/2006/main" count="1262" uniqueCount="838">
  <si>
    <r>
      <t>Yao</t>
    </r>
    <r>
      <rPr>
        <sz val="11"/>
        <rFont val="ＭＳ Ｐゴシック"/>
        <family val="3"/>
      </rPr>
      <t>から改称。</t>
    </r>
  </si>
  <si>
    <t>Yāo</t>
  </si>
  <si>
    <t>Lāntæˉn</t>
  </si>
  <si>
    <t>Lāo Hūai</t>
  </si>
  <si>
    <t>Yāo Khāo</t>
  </si>
  <si>
    <t>-</t>
  </si>
  <si>
    <t>構　　造</t>
  </si>
  <si>
    <t>連結</t>
  </si>
  <si>
    <t>犂轅</t>
  </si>
  <si>
    <t>牽畜</t>
  </si>
  <si>
    <t>犂鐴</t>
  </si>
  <si>
    <t>犂床</t>
  </si>
  <si>
    <t>犂柱</t>
  </si>
  <si>
    <t>分布</t>
  </si>
  <si>
    <t>主な民族</t>
  </si>
  <si>
    <t>枠型</t>
  </si>
  <si>
    <t>四角</t>
  </si>
  <si>
    <t>擬打延型</t>
  </si>
  <si>
    <t>揺動型</t>
  </si>
  <si>
    <t>直轅</t>
  </si>
  <si>
    <t>水牛×１</t>
  </si>
  <si>
    <t>中</t>
  </si>
  <si>
    <t>長</t>
  </si>
  <si>
    <t>有</t>
  </si>
  <si>
    <t>ルアンパバーン以北</t>
  </si>
  <si>
    <t>ラーオ・ルー</t>
  </si>
  <si>
    <t>三角</t>
  </si>
  <si>
    <t>小</t>
  </si>
  <si>
    <t>抱持立型</t>
  </si>
  <si>
    <t>無～短</t>
  </si>
  <si>
    <t>ポンサーリー･シェンクアーン</t>
  </si>
  <si>
    <t>ルー・（黒タイ）</t>
  </si>
  <si>
    <t>大</t>
  </si>
  <si>
    <t>松葉型</t>
  </si>
  <si>
    <t>短～中</t>
  </si>
  <si>
    <t>ルー・黒タイ</t>
  </si>
  <si>
    <t>彎轅枠型</t>
  </si>
  <si>
    <t>彎轅</t>
  </si>
  <si>
    <t>無</t>
  </si>
  <si>
    <t>ポンサーリー</t>
  </si>
  <si>
    <t>ホー・タイヌァ・ハニ</t>
  </si>
  <si>
    <t>非枠型</t>
  </si>
  <si>
    <t>X字</t>
  </si>
  <si>
    <t>タイ型</t>
  </si>
  <si>
    <t>長</t>
  </si>
  <si>
    <t>中北部から中部</t>
  </si>
  <si>
    <t>ラーオ・プアン</t>
  </si>
  <si>
    <t>Y字</t>
  </si>
  <si>
    <t>コンケン型</t>
  </si>
  <si>
    <t>中～大</t>
  </si>
  <si>
    <t>中部以南メコン河岸</t>
  </si>
  <si>
    <t>プータイ・プアン</t>
  </si>
  <si>
    <t>マレー犂</t>
  </si>
  <si>
    <t>固定型</t>
  </si>
  <si>
    <t>牛×２</t>
  </si>
  <si>
    <t>無～小</t>
  </si>
  <si>
    <t>タイ中央平原・カンボジア</t>
  </si>
  <si>
    <t>シャム・クメール</t>
  </si>
  <si>
    <t>園江（2007b: 56）</t>
  </si>
  <si>
    <t>Lao</t>
  </si>
  <si>
    <t>Phuan</t>
  </si>
  <si>
    <t>Phutai</t>
  </si>
  <si>
    <t>Black Tai</t>
  </si>
  <si>
    <t>White Tai</t>
  </si>
  <si>
    <t>Red Tai</t>
  </si>
  <si>
    <t>Leu</t>
  </si>
  <si>
    <t>Nhuane</t>
  </si>
  <si>
    <t>Yang</t>
  </si>
  <si>
    <t>Thai Neua</t>
  </si>
  <si>
    <t>Northern</t>
  </si>
  <si>
    <t>Central and Southern</t>
  </si>
  <si>
    <t>Phongsali</t>
  </si>
  <si>
    <t>Luang Namtha</t>
  </si>
  <si>
    <t>犂</t>
  </si>
  <si>
    <t>thai</t>
  </si>
  <si>
    <t>(sai)</t>
  </si>
  <si>
    <t>犂柄</t>
  </si>
  <si>
    <t>ngō֊n</t>
  </si>
  <si>
    <t>ngō֊n thai</t>
  </si>
  <si>
    <t>nok thai</t>
  </si>
  <si>
    <t>ngū'an thai</t>
  </si>
  <si>
    <t>lū'ang sai</t>
  </si>
  <si>
    <t>khan thai</t>
  </si>
  <si>
    <t>犂身</t>
  </si>
  <si>
    <t>-</t>
  </si>
  <si>
    <t>hō֊n sai</t>
  </si>
  <si>
    <t>hāng yām</t>
  </si>
  <si>
    <t>nā tāng</t>
  </si>
  <si>
    <t>phanīang</t>
  </si>
  <si>
    <t>dāt thai</t>
  </si>
  <si>
    <t>mai dāt</t>
  </si>
  <si>
    <t>-</t>
  </si>
  <si>
    <t>(phanīang)</t>
  </si>
  <si>
    <t>kīo</t>
  </si>
  <si>
    <t>mai dtī tī</t>
  </si>
  <si>
    <t>hūa mū</t>
  </si>
  <si>
    <t>lang</t>
  </si>
  <si>
    <t>dang</t>
  </si>
  <si>
    <t>dang thai</t>
  </si>
  <si>
    <t>pān</t>
  </si>
  <si>
    <t>mai lī chen</t>
  </si>
  <si>
    <t>ta ngāp / hāk</t>
  </si>
  <si>
    <t>hāk</t>
  </si>
  <si>
    <t>hāk thai</t>
  </si>
  <si>
    <t>khāp thai</t>
  </si>
  <si>
    <t>khāp</t>
  </si>
  <si>
    <t>ngō֊m / khāp</t>
  </si>
  <si>
    <t>lāo</t>
  </si>
  <si>
    <t>khān thai</t>
  </si>
  <si>
    <t>hāng sai</t>
  </si>
  <si>
    <t>mai lī khai</t>
  </si>
  <si>
    <t xml:space="preserve">hāng </t>
  </si>
  <si>
    <t>犂鐴（撥土板）</t>
  </si>
  <si>
    <t>(bai thai)</t>
  </si>
  <si>
    <t>bai phanīang</t>
  </si>
  <si>
    <t>po thai</t>
  </si>
  <si>
    <t>nok lek</t>
  </si>
  <si>
    <t>thai</t>
  </si>
  <si>
    <t>bai thai</t>
  </si>
  <si>
    <t>fū't</t>
  </si>
  <si>
    <t>lī pān</t>
  </si>
  <si>
    <t>bai phān</t>
  </si>
  <si>
    <t>犂ｻﾞﾝ</t>
  </si>
  <si>
    <t>sop nō֊ng</t>
  </si>
  <si>
    <t>māk sop</t>
  </si>
  <si>
    <t>dūan thai</t>
  </si>
  <si>
    <t>mō֊ thai</t>
  </si>
  <si>
    <t>māk thai</t>
  </si>
  <si>
    <t>sop ngō֊n / sop thai</t>
  </si>
  <si>
    <r>
      <t>kæ</t>
    </r>
    <r>
      <rPr>
        <sz val="11"/>
        <rFont val="ＭＳ Ｐゴシック"/>
        <family val="3"/>
      </rPr>
      <t>ˉ</t>
    </r>
    <r>
      <rPr>
        <sz val="11"/>
        <rFont val="Times New Roman"/>
        <family val="1"/>
      </rPr>
      <t>n thai</t>
    </r>
  </si>
  <si>
    <t>sop thai</t>
  </si>
  <si>
    <t>pak</t>
  </si>
  <si>
    <t>lik thai</t>
  </si>
  <si>
    <t>犂かけ</t>
  </si>
  <si>
    <t>thai</t>
  </si>
  <si>
    <t>耖耙</t>
  </si>
  <si>
    <t>khāt</t>
  </si>
  <si>
    <t>bān bak</t>
  </si>
  <si>
    <t>fū'a</t>
  </si>
  <si>
    <r>
      <t>ph</t>
    </r>
    <r>
      <rPr>
        <sz val="11"/>
        <rFont val="ＭＳ Ｐ明朝"/>
        <family val="1"/>
      </rPr>
      <t>œˉ</t>
    </r>
  </si>
  <si>
    <r>
      <t>phfū'a</t>
    </r>
    <r>
      <rPr>
        <sz val="11"/>
        <rFont val="Times New Roman"/>
        <family val="1"/>
      </rPr>
      <t xml:space="preserve"> / fū'a</t>
    </r>
  </si>
  <si>
    <t>phū'</t>
  </si>
  <si>
    <t>khrāt</t>
  </si>
  <si>
    <t>耙かけ</t>
  </si>
  <si>
    <t>lūat</t>
  </si>
  <si>
    <t>kāo</t>
  </si>
  <si>
    <r>
      <t>kāo ph</t>
    </r>
    <r>
      <rPr>
        <sz val="11"/>
        <rFont val="ＭＳ Ｐ明朝"/>
        <family val="1"/>
      </rPr>
      <t>œ</t>
    </r>
  </si>
  <si>
    <r>
      <t>踩</t>
    </r>
    <r>
      <rPr>
        <sz val="9"/>
        <rFont val="ＭＳ Ｐ明朝"/>
        <family val="1"/>
      </rPr>
      <t>耙</t>
    </r>
  </si>
  <si>
    <t>phīak</t>
  </si>
  <si>
    <t>phīek</t>
  </si>
  <si>
    <t>la sāng</t>
  </si>
  <si>
    <t>thik</t>
  </si>
  <si>
    <r>
      <t>踩</t>
    </r>
    <r>
      <rPr>
        <sz val="9"/>
        <rFont val="ＭＳ Ｐ明朝"/>
        <family val="1"/>
      </rPr>
      <t>耙かけ</t>
    </r>
  </si>
  <si>
    <t>khī phīak / dū'ng</t>
  </si>
  <si>
    <t>khī thik</t>
  </si>
  <si>
    <t>長耖耙</t>
  </si>
  <si>
    <t>bān lāt</t>
  </si>
  <si>
    <t>bān lūat</t>
  </si>
  <si>
    <t>均平具</t>
  </si>
  <si>
    <t>mai mō֊p / bō khāt</t>
  </si>
  <si>
    <t>mai mō֊p</t>
  </si>
  <si>
    <t>mai fīan / mai lāt</t>
  </si>
  <si>
    <t>bō / mai būa</t>
  </si>
  <si>
    <t>mai phīan</t>
  </si>
  <si>
    <t>būa kūat</t>
  </si>
  <si>
    <t>杷・朳</t>
  </si>
  <si>
    <t>bān chan</t>
  </si>
  <si>
    <t>mai kō֊i</t>
  </si>
  <si>
    <t>均す</t>
  </si>
  <si>
    <t>mō֊p</t>
  </si>
  <si>
    <t xml:space="preserve">fīan </t>
  </si>
  <si>
    <t>lūat</t>
  </si>
  <si>
    <t>播種</t>
  </si>
  <si>
    <t>tok kā</t>
  </si>
  <si>
    <t>phok kā</t>
  </si>
  <si>
    <t>vān kā</t>
  </si>
  <si>
    <t>sak kā</t>
  </si>
  <si>
    <t>nam chā</t>
  </si>
  <si>
    <t>苗代</t>
  </si>
  <si>
    <t>tā kā</t>
  </si>
  <si>
    <t>(tā kā)</t>
  </si>
  <si>
    <t>ken chā</t>
  </si>
  <si>
    <t>陸苗代</t>
  </si>
  <si>
    <t>kā bok</t>
  </si>
  <si>
    <t>tā phok</t>
  </si>
  <si>
    <t>kā chak</t>
  </si>
  <si>
    <t>tā kā bok</t>
  </si>
  <si>
    <t>二次水苗代</t>
  </si>
  <si>
    <t>kā nam</t>
  </si>
  <si>
    <t>-</t>
  </si>
  <si>
    <t>tā sam</t>
  </si>
  <si>
    <t>tā kā nam</t>
  </si>
  <si>
    <t>一次移植</t>
  </si>
  <si>
    <t>-</t>
  </si>
  <si>
    <t>sam</t>
  </si>
  <si>
    <t>cham</t>
  </si>
  <si>
    <t>本田移植</t>
  </si>
  <si>
    <t>dam nā</t>
  </si>
  <si>
    <t>pu' nā</t>
  </si>
  <si>
    <t>lam nā</t>
  </si>
  <si>
    <t>dam nā / pu' nā</t>
  </si>
  <si>
    <t>sop nā</t>
  </si>
  <si>
    <t>鎌</t>
  </si>
  <si>
    <t>挿入式</t>
  </si>
  <si>
    <t>kīao</t>
  </si>
  <si>
    <t>khīao</t>
  </si>
  <si>
    <t>被せ式</t>
  </si>
  <si>
    <t>kīao nok kok</t>
  </si>
  <si>
    <t>-</t>
  </si>
  <si>
    <t>khīo</t>
  </si>
  <si>
    <r>
      <t>kīao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v</t>
    </r>
    <r>
      <rPr>
        <sz val="11"/>
        <rFont val="ＭＳ Ｐ明朝"/>
        <family val="1"/>
      </rPr>
      <t>）</t>
    </r>
  </si>
  <si>
    <t>手鋤</t>
  </si>
  <si>
    <r>
      <t>væ</t>
    </r>
    <r>
      <rPr>
        <sz val="11"/>
        <rFont val="ＭＳ Ｐゴシック"/>
        <family val="3"/>
      </rPr>
      <t>ˉ</t>
    </r>
    <r>
      <rPr>
        <sz val="11"/>
        <rFont val="Times New Roman"/>
        <family val="1"/>
      </rPr>
      <t>k</t>
    </r>
  </si>
  <si>
    <r>
      <t>v</t>
    </r>
    <r>
      <rPr>
        <sz val="11"/>
        <rFont val="ＭＳ Ｐ明朝"/>
        <family val="1"/>
      </rPr>
      <t>ē</t>
    </r>
    <r>
      <rPr>
        <sz val="11"/>
        <rFont val="Times New Roman"/>
        <family val="1"/>
      </rPr>
      <t>k</t>
    </r>
  </si>
  <si>
    <t>phā ngō֊</t>
  </si>
  <si>
    <t>ka væ</t>
  </si>
  <si>
    <t>ko֊vek</t>
  </si>
  <si>
    <t>稲巻棒</t>
  </si>
  <si>
    <t>khō֊n tō֊n</t>
  </si>
  <si>
    <t>līang</t>
  </si>
  <si>
    <t>dīang (khæ)</t>
  </si>
  <si>
    <t>khō֊n dīang</t>
  </si>
  <si>
    <t>dīang kæ</t>
  </si>
  <si>
    <t>khe'</t>
  </si>
  <si>
    <t>(mai nīp)</t>
  </si>
  <si>
    <t>打穀棒</t>
  </si>
  <si>
    <t>khō֊n tī</t>
  </si>
  <si>
    <t>khō֊n tap khao</t>
  </si>
  <si>
    <t>mai khō֊</t>
  </si>
  <si>
    <r>
      <t>khō֊n pœ</t>
    </r>
    <r>
      <rPr>
        <sz val="11"/>
        <rFont val="ＭＳ Ｐゴシック"/>
        <family val="3"/>
      </rPr>
      <t>ˉ</t>
    </r>
  </si>
  <si>
    <t>khō֊n khō֊</t>
  </si>
  <si>
    <t>kæ</t>
  </si>
  <si>
    <t>mai ko֊ ke'</t>
  </si>
  <si>
    <t>打穀棍</t>
  </si>
  <si>
    <t xml:space="preserve">mai khō֊n </t>
  </si>
  <si>
    <t>khō֊n tī khao</t>
  </si>
  <si>
    <t>khouan van khun</t>
  </si>
  <si>
    <t>脱穀台</t>
  </si>
  <si>
    <r>
      <t>phæ</t>
    </r>
    <r>
      <rPr>
        <sz val="11"/>
        <rFont val="ＭＳ Ｐゴシック"/>
        <family val="3"/>
      </rPr>
      <t>ˉ</t>
    </r>
    <r>
      <rPr>
        <sz val="11"/>
        <rFont val="Times New Roman"/>
        <family val="1"/>
      </rPr>
      <t>n tī khao</t>
    </r>
  </si>
  <si>
    <r>
      <t>phæ</t>
    </r>
    <r>
      <rPr>
        <sz val="11"/>
        <rFont val="ＭＳ Ｐゴシック"/>
        <family val="3"/>
      </rPr>
      <t>ˉ</t>
    </r>
    <r>
      <rPr>
        <sz val="11"/>
        <rFont val="Times New Roman"/>
        <family val="1"/>
      </rPr>
      <t>n fāt khao</t>
    </r>
  </si>
  <si>
    <t>nang cāhn</t>
  </si>
  <si>
    <r>
      <t>phæ</t>
    </r>
    <r>
      <rPr>
        <sz val="11"/>
        <rFont val="ＭＳ Ｐゴシック"/>
        <family val="3"/>
      </rPr>
      <t>ˉ</t>
    </r>
    <r>
      <rPr>
        <sz val="11"/>
        <rFont val="Times New Roman"/>
        <family val="1"/>
      </rPr>
      <t>n tī khao / kæ</t>
    </r>
  </si>
  <si>
    <t>計</t>
  </si>
  <si>
    <t>県　　名</t>
  </si>
  <si>
    <r>
      <t>全県面積(km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</si>
  <si>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農地面積(ha)</t>
  </si>
  <si>
    <t>雨季耕地作付面積(ha)</t>
  </si>
  <si>
    <t>保有地計</t>
  </si>
  <si>
    <t>土地利用</t>
  </si>
  <si>
    <t>稲　　作</t>
  </si>
  <si>
    <t>その他　　耕種作物</t>
  </si>
  <si>
    <t>耕　　地</t>
  </si>
  <si>
    <t>その他</t>
  </si>
  <si>
    <t>水　　田</t>
  </si>
  <si>
    <t>焼　　畑</t>
  </si>
  <si>
    <t>一年生作物</t>
  </si>
  <si>
    <t>休閑または休耕地</t>
  </si>
  <si>
    <t>永年性作物</t>
  </si>
  <si>
    <t>草　地</t>
  </si>
  <si>
    <t>林　地</t>
  </si>
  <si>
    <t>水田計</t>
  </si>
  <si>
    <t>灌漑面積</t>
  </si>
  <si>
    <t>ｳﾞｨｴﾝﾁｬﾝ首都区</t>
  </si>
  <si>
    <t>ﾎﾟﾝｻｰﾘｰ</t>
  </si>
  <si>
    <t>ﾙｱﾝﾅﾑﾀｰ</t>
  </si>
  <si>
    <t>ｳﾄﾞﾑｻｲ</t>
  </si>
  <si>
    <t>ﾎﾞｰｹｰｵ</t>
  </si>
  <si>
    <t>ﾙｱﾝﾊﾟﾊﾞｰﾝ</t>
  </si>
  <si>
    <t>ﾌｧﾊﾟﾝ</t>
  </si>
  <si>
    <t>ｻｲﾆｬﾌﾞｰﾘｰ</t>
  </si>
  <si>
    <t>ｼｪﾝｸｱｰﾝ</t>
  </si>
  <si>
    <t>ｳﾞｨｴﾝﾁｬﾝ</t>
  </si>
  <si>
    <t>ﾎﾞﾘｶﾑｻｲ</t>
  </si>
  <si>
    <t>ｶﾑｱﾝ</t>
  </si>
  <si>
    <t>ｻｳﾞｧﾝﾅｹｰﾄ</t>
  </si>
  <si>
    <t>ｻﾗｳﾞｧﾝ</t>
  </si>
  <si>
    <t>ｾｰｺｰﾝ</t>
  </si>
  <si>
    <t>ﾁｬﾑﾊﾟｰｻｯｸ</t>
  </si>
  <si>
    <t>ｱﾀﾌﾟｰ</t>
  </si>
  <si>
    <t>ｻｲｿﾑﾌﾞｰﾝ特別区</t>
  </si>
  <si>
    <t>全　　国</t>
  </si>
  <si>
    <t>言語グループ</t>
  </si>
  <si>
    <t>No.</t>
  </si>
  <si>
    <r>
      <t>その他呼称</t>
    </r>
    <r>
      <rPr>
        <vertAlign val="superscript"/>
        <sz val="8"/>
        <rFont val="ＭＳ Ｐゴシック"/>
        <family val="3"/>
      </rPr>
      <t>3</t>
    </r>
  </si>
  <si>
    <r>
      <t>Phutai</t>
    </r>
    <r>
      <rPr>
        <sz val="11"/>
        <rFont val="ＭＳ Ｐゴシック"/>
        <family val="3"/>
      </rPr>
      <t>から編入。</t>
    </r>
  </si>
  <si>
    <t>Thai Nyū'ang</t>
  </si>
  <si>
    <t>Thai Lān</t>
  </si>
  <si>
    <t>Thai Chā</t>
  </si>
  <si>
    <t>Thai Mat</t>
  </si>
  <si>
    <t>+</t>
  </si>
  <si>
    <t>Thai Lang</t>
  </si>
  <si>
    <t>Tai</t>
  </si>
  <si>
    <t>新設。</t>
  </si>
  <si>
    <t>Tai Dam</t>
  </si>
  <si>
    <t>+</t>
  </si>
  <si>
    <t>Tai Dæˉng</t>
  </si>
  <si>
    <t>同上。</t>
  </si>
  <si>
    <t>Tai Khāo</t>
  </si>
  <si>
    <t>+</t>
  </si>
  <si>
    <t>Tai Mœˉi</t>
  </si>
  <si>
    <t>Tai Mæˉn</t>
  </si>
  <si>
    <t>Tai Thæˉng</t>
  </si>
  <si>
    <t>Tai Sōm</t>
  </si>
  <si>
    <t>Phutai</t>
  </si>
  <si>
    <t>Phū Thai</t>
  </si>
  <si>
    <t>草案にのみ記載あり。</t>
  </si>
  <si>
    <t>Leu</t>
  </si>
  <si>
    <t>Lū'</t>
  </si>
  <si>
    <t>+</t>
  </si>
  <si>
    <r>
      <t>Nhuane</t>
    </r>
    <r>
      <rPr>
        <sz val="11"/>
        <rFont val="ＭＳ Ｐゴシック"/>
        <family val="3"/>
      </rPr>
      <t>から編入。</t>
    </r>
  </si>
  <si>
    <t>Kalō֊m</t>
  </si>
  <si>
    <r>
      <t>Nhuane</t>
    </r>
    <r>
      <rPr>
        <sz val="11"/>
        <rFont val="ＭＳ Ｐゴシック"/>
        <family val="3"/>
      </rPr>
      <t>へ編入。</t>
    </r>
  </si>
  <si>
    <t>Nhuane</t>
  </si>
  <si>
    <t>Nyūan</t>
  </si>
  <si>
    <t>+</t>
  </si>
  <si>
    <r>
      <t>Leu</t>
    </r>
    <r>
      <rPr>
        <sz val="11"/>
        <rFont val="ＭＳ Ｐゴシック"/>
        <family val="3"/>
      </rPr>
      <t>から編入。</t>
    </r>
  </si>
  <si>
    <t>Ngīao</t>
  </si>
  <si>
    <t>+</t>
  </si>
  <si>
    <t xml:space="preserve">Khū'n </t>
  </si>
  <si>
    <r>
      <t>Leu</t>
    </r>
    <r>
      <rPr>
        <sz val="11"/>
        <rFont val="ＭＳ Ｐゴシック"/>
        <family val="3"/>
      </rPr>
      <t>へ編入。</t>
    </r>
  </si>
  <si>
    <t>Yang</t>
  </si>
  <si>
    <r>
      <t>Phutai</t>
    </r>
    <r>
      <rPr>
        <sz val="11"/>
        <rFont val="ＭＳ Ｐゴシック"/>
        <family val="3"/>
      </rPr>
      <t>から分離。</t>
    </r>
  </si>
  <si>
    <t>草案ではKu'mmu Kasak。</t>
  </si>
  <si>
    <t>Ku'mmu Nyūan</t>
  </si>
  <si>
    <t>Ku'mmu Lū'</t>
  </si>
  <si>
    <t>Ku'mmu Khrō֊ng</t>
  </si>
  <si>
    <t>Ku'mmu Rō֊k</t>
  </si>
  <si>
    <t>Ku'mmu Khwœˉn</t>
  </si>
  <si>
    <t>Ku'mmu Mæˉ</t>
  </si>
  <si>
    <t>Ku'mmu Chū'ang</t>
  </si>
  <si>
    <t>草案に記載なし。</t>
  </si>
  <si>
    <t>Mok Prai</t>
  </si>
  <si>
    <t>Mok Pｒāng</t>
  </si>
  <si>
    <t>Mok Tāng Chāk</t>
  </si>
  <si>
    <t>Mok Kok</t>
  </si>
  <si>
    <t>Mok Tū</t>
  </si>
  <si>
    <r>
      <t>Khmu</t>
    </r>
    <r>
      <rPr>
        <sz val="11"/>
        <rFont val="ＭＳ Ｐゴシック"/>
        <family val="3"/>
      </rPr>
      <t>へ編入。</t>
    </r>
  </si>
  <si>
    <t>Krī</t>
  </si>
  <si>
    <r>
      <t>草案に記載なし。 cf.</t>
    </r>
    <r>
      <rPr>
        <i/>
        <sz val="11"/>
        <rFont val="ＭＳ Ｐゴシック"/>
        <family val="3"/>
      </rPr>
      <t>Kri.</t>
    </r>
  </si>
  <si>
    <t>Yūbrī</t>
  </si>
  <si>
    <t>Nyumbrī</t>
  </si>
  <si>
    <r>
      <t>同上。</t>
    </r>
    <r>
      <rPr>
        <i/>
        <sz val="11"/>
        <rFont val="ＭＳ Ｐゴシック"/>
        <family val="3"/>
      </rPr>
      <t>Kri</t>
    </r>
    <r>
      <rPr>
        <sz val="11"/>
        <rFont val="ＭＳ Ｐゴシック"/>
        <family val="3"/>
      </rPr>
      <t>から編入。</t>
    </r>
  </si>
  <si>
    <t>Lābrī</t>
  </si>
  <si>
    <t>+</t>
  </si>
  <si>
    <t>Tō֊ng Lū'ang</t>
  </si>
  <si>
    <r>
      <t xml:space="preserve"> Xanyabouli / do., cf. </t>
    </r>
    <r>
      <rPr>
        <i/>
        <sz val="11"/>
        <rFont val="ＭＳ Ｐゴシック"/>
        <family val="3"/>
      </rPr>
      <t>Kri.</t>
    </r>
  </si>
  <si>
    <t>Pray</t>
  </si>
  <si>
    <r>
      <t>Thin</t>
    </r>
    <r>
      <rPr>
        <sz val="11"/>
        <rFont val="ＭＳ Ｐゴシック"/>
        <family val="3"/>
      </rPr>
      <t>から改称。</t>
    </r>
  </si>
  <si>
    <t>Thin</t>
  </si>
  <si>
    <t>+</t>
  </si>
  <si>
    <t>Lwa</t>
  </si>
  <si>
    <t xml:space="preserve">Lāo Mai </t>
  </si>
  <si>
    <t>Phai</t>
  </si>
  <si>
    <t>Xingmoon</t>
  </si>
  <si>
    <r>
      <t>Phong</t>
    </r>
    <r>
      <rPr>
        <sz val="11"/>
        <rFont val="ＭＳ Ｐゴシック"/>
        <family val="3"/>
      </rPr>
      <t>へ編入</t>
    </r>
  </si>
  <si>
    <t>Then</t>
  </si>
  <si>
    <t>Thæˉn</t>
  </si>
  <si>
    <t>Thai Thæˉn</t>
  </si>
  <si>
    <r>
      <t>Khmu</t>
    </r>
    <r>
      <rPr>
        <sz val="11"/>
        <rFont val="ＭＳ Ｐゴシック"/>
        <family val="3"/>
      </rPr>
      <t>から編入。</t>
    </r>
  </si>
  <si>
    <t>Thai Rāt</t>
  </si>
  <si>
    <r>
      <t>Phong</t>
    </r>
    <r>
      <rPr>
        <sz val="11"/>
        <rFont val="ＭＳ Ｐゴシック"/>
        <family val="3"/>
      </rPr>
      <t>から編入</t>
    </r>
  </si>
  <si>
    <t>Bid</t>
  </si>
  <si>
    <t>Bit</t>
  </si>
  <si>
    <t>Lamed</t>
  </si>
  <si>
    <t>Lamēt</t>
  </si>
  <si>
    <t>Samtao</t>
  </si>
  <si>
    <t>Sām Tāo</t>
  </si>
  <si>
    <t>Dō֊i</t>
  </si>
  <si>
    <t>Katang</t>
  </si>
  <si>
    <r>
      <t>Xuay</t>
    </r>
    <r>
      <rPr>
        <sz val="11"/>
        <rFont val="ＭＳ Ｐゴシック"/>
        <family val="3"/>
      </rPr>
      <t>から編入。</t>
    </r>
  </si>
  <si>
    <t>Makong</t>
  </si>
  <si>
    <t>Brū Makō֊ng</t>
  </si>
  <si>
    <t>Trūi</t>
  </si>
  <si>
    <t xml:space="preserve">Phūa </t>
  </si>
  <si>
    <t>Marō֊i</t>
  </si>
  <si>
    <t>Trō֊ng</t>
  </si>
  <si>
    <r>
      <t>Laven</t>
    </r>
    <r>
      <rPr>
        <sz val="11"/>
        <rFont val="ＭＳ Ｐゴシック"/>
        <family val="3"/>
      </rPr>
      <t>から改称。</t>
    </r>
  </si>
  <si>
    <t>Laｖēn</t>
  </si>
  <si>
    <t>Su</t>
  </si>
  <si>
    <t xml:space="preserve">Su </t>
  </si>
  <si>
    <t>Yru Kō֊ng</t>
  </si>
  <si>
    <t>Yru Khrō֊ng</t>
  </si>
  <si>
    <t>Yru Dāk</t>
  </si>
  <si>
    <t>Triang</t>
  </si>
  <si>
    <t>Trīang</t>
  </si>
  <si>
    <r>
      <t>Talieng</t>
    </r>
    <r>
      <rPr>
        <sz val="11"/>
        <rFont val="ＭＳ Ｐゴシック"/>
        <family val="3"/>
      </rPr>
      <t>から改称。</t>
    </r>
  </si>
  <si>
    <t>Taoey</t>
  </si>
  <si>
    <t>Taōi</t>
  </si>
  <si>
    <t>+</t>
  </si>
  <si>
    <t>Tong</t>
  </si>
  <si>
    <t>Hādong</t>
  </si>
  <si>
    <t>Yīn</t>
  </si>
  <si>
    <t>Yae</t>
  </si>
  <si>
    <t>Yæ</t>
  </si>
  <si>
    <r>
      <t>Alack</t>
    </r>
    <r>
      <rPr>
        <sz val="11"/>
        <rFont val="ＭＳ Ｐゴシック"/>
        <family val="3"/>
      </rPr>
      <t>から改称。</t>
    </r>
  </si>
  <si>
    <t>Oey</t>
  </si>
  <si>
    <t>Sapūan</t>
  </si>
  <si>
    <t>Sō֊k</t>
  </si>
  <si>
    <t>Mæˉ Klō֊ng</t>
  </si>
  <si>
    <t>Mæˉ Rū'yāo</t>
  </si>
  <si>
    <t>Kriang</t>
  </si>
  <si>
    <r>
      <t>Ngae</t>
    </r>
    <r>
      <rPr>
        <sz val="11"/>
        <rFont val="ＭＳ Ｐゴシック"/>
        <family val="3"/>
      </rPr>
      <t>から改称。</t>
    </r>
  </si>
  <si>
    <t>Ngæ</t>
  </si>
  <si>
    <t>Chatō֊ng</t>
  </si>
  <si>
    <t>Kō֊</t>
  </si>
  <si>
    <t>Jeng</t>
  </si>
  <si>
    <t>Cheng</t>
  </si>
  <si>
    <r>
      <t>Mone</t>
    </r>
    <r>
      <rPr>
        <sz val="11"/>
        <rFont val="ＭＳ Ｐゴシック"/>
        <family val="3"/>
      </rPr>
      <t>から改称。草案ではM</t>
    </r>
    <r>
      <rPr>
        <sz val="11"/>
        <rFont val="ＭＳ Ｐゴシック"/>
        <family val="3"/>
      </rPr>
      <t>ū'ang。</t>
    </r>
  </si>
  <si>
    <t>Mō֊n</t>
  </si>
  <si>
    <t>Mū'ang</t>
  </si>
  <si>
    <t>+</t>
  </si>
  <si>
    <t>Kree</t>
  </si>
  <si>
    <t>Krī</t>
  </si>
  <si>
    <r>
      <t>Kor</t>
    </r>
    <r>
      <rPr>
        <sz val="11"/>
        <rFont val="ＭＳ Ｐゴシック"/>
        <family val="3"/>
      </rPr>
      <t>から改称。</t>
    </r>
  </si>
  <si>
    <t>Kō֊　</t>
  </si>
  <si>
    <t>草案には'Īkō֊ の記載あり。</t>
  </si>
  <si>
    <t>Khœˉ</t>
  </si>
  <si>
    <r>
      <t>Khirから</t>
    </r>
    <r>
      <rPr>
        <sz val="11"/>
        <rFont val="ＭＳ Ｐゴシック"/>
        <family val="3"/>
      </rPr>
      <t>統合。草案に記載なし。</t>
    </r>
  </si>
  <si>
    <t>Mūtœˉn</t>
  </si>
  <si>
    <t>+</t>
  </si>
  <si>
    <t>Mūtœˉ</t>
  </si>
  <si>
    <t>Chīchō֊</t>
  </si>
  <si>
    <t>Pūlī</t>
  </si>
  <si>
    <t>Pānā</t>
  </si>
  <si>
    <t>Kō֊ Fē</t>
  </si>
  <si>
    <t>Nūkūi</t>
  </si>
  <si>
    <t>Lūmā</t>
  </si>
  <si>
    <t>Chīpia</t>
  </si>
  <si>
    <t>Mūchī</t>
  </si>
  <si>
    <t>Mūcī</t>
  </si>
  <si>
    <t>Kongsāt</t>
  </si>
  <si>
    <t>Phū Sāng</t>
  </si>
  <si>
    <t>Singsīli</t>
  </si>
  <si>
    <r>
      <t>Phounoy</t>
    </r>
    <r>
      <rPr>
        <sz val="11"/>
        <rFont val="ＭＳ Ｐゴシック"/>
        <family val="3"/>
      </rPr>
      <t>から改称。</t>
    </r>
  </si>
  <si>
    <t>Phū Nō֊i</t>
  </si>
  <si>
    <t>Pīsū</t>
  </si>
  <si>
    <t>Phū Nyō֊t</t>
  </si>
  <si>
    <t>Tāpāt</t>
  </si>
  <si>
    <t>Bāntang</t>
  </si>
  <si>
    <t>Chāhō֊</t>
  </si>
  <si>
    <t>Lāo Sæˉng</t>
  </si>
  <si>
    <t>Phai (Phongsālī)</t>
  </si>
  <si>
    <t>Lāo Pān</t>
  </si>
  <si>
    <t>Phongkū</t>
  </si>
  <si>
    <t>Phongsēt</t>
  </si>
  <si>
    <t>Lahu</t>
  </si>
  <si>
    <t>Lāhū</t>
  </si>
  <si>
    <r>
      <t>Musir</t>
    </r>
    <r>
      <rPr>
        <sz val="11"/>
        <rFont val="ＭＳ Ｐゴシック"/>
        <family val="3"/>
      </rPr>
      <t>から改称。</t>
    </r>
  </si>
  <si>
    <t>Mūsœˉ</t>
  </si>
  <si>
    <t>Lāhū Na</t>
  </si>
  <si>
    <t>Mūsœˉ Dam</t>
  </si>
  <si>
    <t>Lāhū Sī</t>
  </si>
  <si>
    <t>Mūsœˉ Khāo</t>
  </si>
  <si>
    <t>Lāhū Sēle</t>
  </si>
  <si>
    <t>Kui Sūng</t>
  </si>
  <si>
    <r>
      <t>Kui</t>
    </r>
    <r>
      <rPr>
        <sz val="11"/>
        <rFont val="ＭＳ Ｐゴシック"/>
        <family val="3"/>
      </rPr>
      <t>を改称し統合。</t>
    </r>
  </si>
  <si>
    <t>Kui Lūang</t>
  </si>
  <si>
    <t>Sila</t>
  </si>
  <si>
    <t>Sīlā</t>
  </si>
  <si>
    <r>
      <t>Sida</t>
    </r>
    <r>
      <rPr>
        <sz val="11"/>
        <rFont val="ＭＳ Ｐゴシック"/>
        <family val="3"/>
      </rPr>
      <t>から改称。ただし、ラオス語では、</t>
    </r>
    <r>
      <rPr>
        <sz val="11"/>
        <rFont val="ＭＳ Ｐゴシック"/>
        <family val="3"/>
      </rPr>
      <t>95年時点でもSīｌā。</t>
    </r>
  </si>
  <si>
    <t>Sīdā</t>
  </si>
  <si>
    <t>+</t>
  </si>
  <si>
    <t>雨季作</t>
  </si>
  <si>
    <t>乾季作</t>
  </si>
  <si>
    <t>陸稲</t>
  </si>
  <si>
    <t>水稲</t>
  </si>
  <si>
    <t>糯品種</t>
  </si>
  <si>
    <t>近代品種</t>
  </si>
  <si>
    <t>-</t>
  </si>
  <si>
    <t>県　　名</t>
  </si>
  <si>
    <t>延収穫面積(ha)</t>
  </si>
  <si>
    <t>総生産量 (ton)</t>
  </si>
  <si>
    <t>年中位人口　（2002）</t>
  </si>
  <si>
    <r>
      <t>一人当り   精米量</t>
    </r>
    <r>
      <rPr>
        <sz val="11"/>
        <rFont val="ＭＳ Ｐゴシック"/>
        <family val="3"/>
      </rPr>
      <t>　     （kg）</t>
    </r>
  </si>
  <si>
    <t>LECS3</t>
  </si>
  <si>
    <t>平均収量 (t/ha)</t>
  </si>
  <si>
    <r>
      <t>精米換算     総生産量</t>
    </r>
    <r>
      <rPr>
        <sz val="11"/>
        <rFont val="ＭＳ Ｐゴシック"/>
        <family val="3"/>
      </rPr>
      <t>　　　　　（kg）</t>
    </r>
  </si>
  <si>
    <t>日平均　　　　精米摂取量　　 (g)</t>
  </si>
  <si>
    <t>年換算　　　　消費量　　　(kg)</t>
  </si>
  <si>
    <t>水田水稲</t>
  </si>
  <si>
    <t>潅漑水稲</t>
  </si>
  <si>
    <t>生産量  (ton)</t>
  </si>
  <si>
    <t>ポンサーリー</t>
  </si>
  <si>
    <t>ルアンナムター</t>
  </si>
  <si>
    <t>ウドムサイ</t>
  </si>
  <si>
    <t>ボーケオ</t>
  </si>
  <si>
    <t>ルアンパバーン</t>
  </si>
  <si>
    <t>ファパン</t>
  </si>
  <si>
    <t>サイニャブーリー</t>
  </si>
  <si>
    <t>ヴィエンチャン首都区</t>
  </si>
  <si>
    <t>シェンクアーン</t>
  </si>
  <si>
    <t>ヴィエンチャン</t>
  </si>
  <si>
    <t>ボリカムサイ</t>
  </si>
  <si>
    <t>カムアン</t>
  </si>
  <si>
    <t>サヴァンナケート</t>
  </si>
  <si>
    <t>サイソムブーン特別区</t>
  </si>
  <si>
    <t>サラヴァン</t>
  </si>
  <si>
    <t>セーコーン</t>
  </si>
  <si>
    <t>チャムパーサック</t>
  </si>
  <si>
    <t>-</t>
  </si>
  <si>
    <t>アッタプー</t>
  </si>
  <si>
    <t>地　方</t>
  </si>
  <si>
    <r>
      <t>農　　家</t>
    </r>
    <r>
      <rPr>
        <vertAlign val="superscript"/>
        <sz val="9"/>
        <rFont val="ＭＳ Ｐゴシック"/>
        <family val="3"/>
      </rPr>
      <t>*</t>
    </r>
  </si>
  <si>
    <t>稲作面積(ha)</t>
  </si>
  <si>
    <t>品種別作付割合（%）</t>
  </si>
  <si>
    <t>農家世帯数</t>
  </si>
  <si>
    <r>
      <t>稲作農家数</t>
    </r>
    <r>
      <rPr>
        <vertAlign val="superscript"/>
        <sz val="9"/>
        <rFont val="ＭＳ Ｐゴシック"/>
        <family val="3"/>
      </rPr>
      <t>＊2</t>
    </r>
  </si>
  <si>
    <t>合計</t>
  </si>
  <si>
    <r>
      <t>乾季作</t>
    </r>
    <r>
      <rPr>
        <vertAlign val="superscript"/>
        <sz val="9"/>
        <rFont val="ＭＳ Ｐゴシック"/>
        <family val="3"/>
      </rPr>
      <t>*3</t>
    </r>
  </si>
  <si>
    <r>
      <t>陸稲</t>
    </r>
    <r>
      <rPr>
        <vertAlign val="superscript"/>
        <sz val="9"/>
        <rFont val="ＭＳ Ｐゴシック"/>
        <family val="3"/>
      </rPr>
      <t>*4</t>
    </r>
  </si>
  <si>
    <t>モチ</t>
  </si>
  <si>
    <t>ウルチ</t>
  </si>
  <si>
    <t>在来品種</t>
  </si>
  <si>
    <t>北　部</t>
  </si>
  <si>
    <t>ﾙｱﾝﾅﾑﾀｰ</t>
  </si>
  <si>
    <t>ｳﾄﾞﾑｻｲ</t>
  </si>
  <si>
    <t>ﾎﾞｰｹｰｵ</t>
  </si>
  <si>
    <t>ﾙｱﾝﾊﾟﾊﾞｰﾝ</t>
  </si>
  <si>
    <t>ﾌｧﾊﾟﾝ</t>
  </si>
  <si>
    <t>ｻｲﾆｬﾌﾞｰﾘｰ</t>
  </si>
  <si>
    <t>北部計</t>
  </si>
  <si>
    <t>中　部</t>
  </si>
  <si>
    <t>中部計</t>
  </si>
  <si>
    <t>南　部</t>
  </si>
  <si>
    <t>ｻﾗｳﾞｧﾝ</t>
  </si>
  <si>
    <t>ｾｰｺｰﾝ</t>
  </si>
  <si>
    <t>ﾁｬﾑﾊﾟｰｻｯｸ</t>
  </si>
  <si>
    <t>ｱﾀﾌﾟｰ</t>
  </si>
  <si>
    <t>南部計</t>
  </si>
  <si>
    <t>全    国</t>
  </si>
  <si>
    <r>
      <t>*</t>
    </r>
    <r>
      <rPr>
        <sz val="9"/>
        <rFont val="ＭＳ Ｐゴシック"/>
        <family val="3"/>
      </rPr>
      <t>: 0.02ha以上の農地を保有、または、牛･水牛を2頭以上あるいは豚･山羊を5頭以上あるいは20羽以上の家禽を飼養している世帯。</t>
    </r>
  </si>
  <si>
    <r>
      <t>*2</t>
    </r>
    <r>
      <rPr>
        <sz val="9"/>
        <rFont val="ＭＳ Ｐゴシック"/>
        <family val="3"/>
      </rPr>
      <t>: 作付面積0.01ha以下の稲作農家を除く。</t>
    </r>
  </si>
  <si>
    <r>
      <t>*3</t>
    </r>
    <r>
      <rPr>
        <sz val="9"/>
        <rFont val="ＭＳ Ｐゴシック"/>
        <family val="3"/>
      </rPr>
      <t>: 一部に陸稲を含む。</t>
    </r>
  </si>
  <si>
    <r>
      <t>*4</t>
    </r>
    <r>
      <rPr>
        <sz val="9"/>
        <rFont val="ＭＳ Ｐゴシック"/>
        <family val="3"/>
      </rPr>
      <t>: 雨季作のみ。</t>
    </r>
  </si>
  <si>
    <t>園江（2006a:66）</t>
  </si>
  <si>
    <r>
      <t>民族名</t>
    </r>
    <r>
      <rPr>
        <vertAlign val="superscript"/>
        <sz val="11"/>
        <rFont val="ＭＳ Ｐゴシック"/>
        <family val="3"/>
      </rPr>
      <t>1</t>
    </r>
  </si>
  <si>
    <r>
      <t>副次集団名</t>
    </r>
    <r>
      <rPr>
        <vertAlign val="superscript"/>
        <sz val="11"/>
        <rFont val="ＭＳ Ｐゴシック"/>
        <family val="3"/>
      </rPr>
      <t>2</t>
    </r>
  </si>
  <si>
    <t>2005年国勢調査</t>
  </si>
  <si>
    <t>1995年国勢調査</t>
  </si>
  <si>
    <r>
      <t>摘要</t>
    </r>
    <r>
      <rPr>
        <vertAlign val="superscript"/>
        <sz val="8"/>
        <rFont val="ＭＳ Ｐゴシック"/>
        <family val="3"/>
      </rPr>
      <t>5</t>
    </r>
  </si>
  <si>
    <t>男性（人）</t>
  </si>
  <si>
    <t>女性（人）</t>
  </si>
  <si>
    <t>男女計(人)</t>
  </si>
  <si>
    <t>比率（％）</t>
  </si>
  <si>
    <r>
      <t>呼称表記</t>
    </r>
    <r>
      <rPr>
        <vertAlign val="superscript"/>
        <sz val="11"/>
        <rFont val="ＭＳ Ｐゴシック"/>
        <family val="3"/>
      </rPr>
      <t>4</t>
    </r>
  </si>
  <si>
    <t>人口</t>
  </si>
  <si>
    <r>
      <t>Tai-Kadai</t>
    </r>
    <r>
      <rPr>
        <vertAlign val="superscript"/>
        <sz val="8"/>
        <rFont val="ＭＳ Ｐゴシック"/>
        <family val="3"/>
      </rPr>
      <t>6</t>
    </r>
  </si>
  <si>
    <t>Lao</t>
  </si>
  <si>
    <t>Lāo</t>
  </si>
  <si>
    <t>Lao</t>
  </si>
  <si>
    <t>Phūan</t>
  </si>
  <si>
    <t>Kalœng</t>
  </si>
  <si>
    <t>Bō֊</t>
  </si>
  <si>
    <t>Yōi</t>
  </si>
  <si>
    <t>Nyō֊</t>
  </si>
  <si>
    <t>Thai Phœˉng</t>
  </si>
  <si>
    <t>Thai Sām</t>
  </si>
  <si>
    <t>Thai Sam</t>
  </si>
  <si>
    <t>Thai 'Ō</t>
  </si>
  <si>
    <t xml:space="preserve"> 'Īsān</t>
  </si>
  <si>
    <t>Tai 'Æˉt</t>
  </si>
  <si>
    <t>Phutai</t>
  </si>
  <si>
    <t>+</t>
  </si>
  <si>
    <t>Thai 'Āngkham</t>
  </si>
  <si>
    <t>Thai Kata</t>
  </si>
  <si>
    <t>Thai Kapō֊ng</t>
  </si>
  <si>
    <t>Thai Sāmkao</t>
  </si>
  <si>
    <t>(Thai Vang)</t>
  </si>
  <si>
    <t>Lue</t>
  </si>
  <si>
    <t>Khū'n (Khœˉn)</t>
  </si>
  <si>
    <t>Nhuane</t>
  </si>
  <si>
    <t>Yang</t>
  </si>
  <si>
    <t>+</t>
  </si>
  <si>
    <t>Xaek</t>
  </si>
  <si>
    <t>Sæˉk</t>
  </si>
  <si>
    <t>Kō֊i</t>
  </si>
  <si>
    <t>Thai Neua</t>
  </si>
  <si>
    <t>Thai Nū'a</t>
  </si>
  <si>
    <t>Mon-Khmer</t>
  </si>
  <si>
    <t>Khmu</t>
  </si>
  <si>
    <t>Kammu, Khamu</t>
  </si>
  <si>
    <t>Khmu</t>
  </si>
  <si>
    <t>Kasak</t>
  </si>
  <si>
    <t>Ku'mmu 'Ū</t>
  </si>
  <si>
    <t>Ku'mmu Ū</t>
  </si>
  <si>
    <t>Ku'mmu Khro֊ˉng</t>
  </si>
  <si>
    <t>Ku'mmu Ro֊ˉk</t>
  </si>
  <si>
    <t>Ku'mmu 'Am</t>
  </si>
  <si>
    <t>Kammu Thæˉn</t>
  </si>
  <si>
    <t>Prai</t>
  </si>
  <si>
    <t>Xingmoon</t>
  </si>
  <si>
    <t>Singmūn</t>
  </si>
  <si>
    <t>Phūak</t>
  </si>
  <si>
    <t>Lāo Mai</t>
  </si>
  <si>
    <t>Phong</t>
  </si>
  <si>
    <t>Phō֊ng</t>
  </si>
  <si>
    <t>Khanīang</t>
  </si>
  <si>
    <t>Phō֊ng Piat</t>
  </si>
  <si>
    <t>Phō֊ng Pīat</t>
  </si>
  <si>
    <t>Phō֊ng Lān</t>
  </si>
  <si>
    <t>Lān</t>
  </si>
  <si>
    <t>Phō֊ng Fæˉn</t>
  </si>
  <si>
    <t>Fæˉn</t>
  </si>
  <si>
    <t>Phō֊ng Chapūang</t>
  </si>
  <si>
    <t>Rāt</t>
  </si>
  <si>
    <t>Kammu Thæˉn</t>
  </si>
  <si>
    <t>Eudou</t>
  </si>
  <si>
    <t xml:space="preserve"> 'Œˉdū</t>
  </si>
  <si>
    <t>Rāt</t>
  </si>
  <si>
    <t>Katang</t>
  </si>
  <si>
    <t>Katāng</t>
  </si>
  <si>
    <t>Brū Katāng</t>
  </si>
  <si>
    <t>Pha Kæˉo</t>
  </si>
  <si>
    <t>Pha Kœˉo</t>
  </si>
  <si>
    <t>Makō֊ng</t>
  </si>
  <si>
    <t>Tri</t>
  </si>
  <si>
    <t>Trｉ</t>
  </si>
  <si>
    <t>Ｔｒī</t>
  </si>
  <si>
    <t>Bｒū Trī</t>
  </si>
  <si>
    <t>Yru</t>
  </si>
  <si>
    <t>Laven</t>
  </si>
  <si>
    <t>Talieng</t>
  </si>
  <si>
    <t>Talīang</t>
  </si>
  <si>
    <t xml:space="preserve"> 'Īn</t>
  </si>
  <si>
    <t>Yae</t>
  </si>
  <si>
    <t>Braw</t>
  </si>
  <si>
    <r>
      <t>Lavae</t>
    </r>
    <r>
      <rPr>
        <sz val="11"/>
        <rFont val="ＭＳ Ｐゴシック"/>
        <family val="3"/>
      </rPr>
      <t>から改称。</t>
    </r>
  </si>
  <si>
    <t>Lavæˉ</t>
  </si>
  <si>
    <t>Lavae</t>
  </si>
  <si>
    <t>Luivē</t>
  </si>
  <si>
    <t>Kavæˉt</t>
  </si>
  <si>
    <t>Hālāng</t>
  </si>
  <si>
    <t>Mæˉ Hārō֊ng</t>
  </si>
  <si>
    <t>Katu</t>
  </si>
  <si>
    <t>Katū</t>
  </si>
  <si>
    <t>Katu</t>
  </si>
  <si>
    <t>+</t>
  </si>
  <si>
    <t>Trīu</t>
  </si>
  <si>
    <t xml:space="preserve">Dākkang </t>
  </si>
  <si>
    <t>Dākkang (Pandēng)</t>
  </si>
  <si>
    <t>Harak</t>
  </si>
  <si>
    <t>Hālak</t>
  </si>
  <si>
    <t xml:space="preserve"> 'Ālak</t>
  </si>
  <si>
    <t>Alack</t>
  </si>
  <si>
    <t xml:space="preserve"> 'Ōi</t>
  </si>
  <si>
    <t xml:space="preserve"> 'Īnthī</t>
  </si>
  <si>
    <t>Krīang</t>
  </si>
  <si>
    <t>Ngae</t>
  </si>
  <si>
    <t>Jeng</t>
  </si>
  <si>
    <t>Cheng</t>
  </si>
  <si>
    <t>Cheng Hō֊</t>
  </si>
  <si>
    <t>Cheng Phūak</t>
  </si>
  <si>
    <t>Cheng Thālān</t>
  </si>
  <si>
    <t>Sadang</t>
  </si>
  <si>
    <t>Sadāng</t>
  </si>
  <si>
    <t>Sœˉdāng</t>
  </si>
  <si>
    <t>Kayō֊ng</t>
  </si>
  <si>
    <t>+</t>
  </si>
  <si>
    <t>Sadāng Dūan</t>
  </si>
  <si>
    <t>Xuay</t>
  </si>
  <si>
    <t>Sūai</t>
  </si>
  <si>
    <t>Khā Pha Kæˉo</t>
  </si>
  <si>
    <r>
      <t>Katang</t>
    </r>
    <r>
      <rPr>
        <sz val="11"/>
        <rFont val="ＭＳ Ｐゴシック"/>
        <family val="3"/>
      </rPr>
      <t>へ編入。</t>
    </r>
  </si>
  <si>
    <t>Lāvak</t>
  </si>
  <si>
    <t>Nyahen</t>
  </si>
  <si>
    <t>Nyahœˉn</t>
  </si>
  <si>
    <t>Nyahen</t>
  </si>
  <si>
    <t>Tangkæ</t>
  </si>
  <si>
    <t>Hœˉn（i）</t>
  </si>
  <si>
    <t>Lavy</t>
  </si>
  <si>
    <t>Lavī</t>
  </si>
  <si>
    <t>Lavy</t>
  </si>
  <si>
    <t>Pako</t>
  </si>
  <si>
    <t>Pāko</t>
  </si>
  <si>
    <t>Kādō</t>
  </si>
  <si>
    <t>Kānai</t>
  </si>
  <si>
    <t>Khmer</t>
  </si>
  <si>
    <t>Khamæˉ</t>
  </si>
  <si>
    <t>Khō֊m</t>
  </si>
  <si>
    <t>Khæ</t>
  </si>
  <si>
    <t>Toum</t>
  </si>
  <si>
    <t>Tum</t>
  </si>
  <si>
    <t>Ｔūm</t>
  </si>
  <si>
    <t>Līhā</t>
  </si>
  <si>
    <t>Thai Cham</t>
  </si>
  <si>
    <t>Thai Pō֊ng</t>
  </si>
  <si>
    <t>Pō֊ng</t>
  </si>
  <si>
    <t>Thai Pun</t>
  </si>
  <si>
    <t>Mō֊i</t>
  </si>
  <si>
    <r>
      <t xml:space="preserve">cf. </t>
    </r>
    <r>
      <rPr>
        <i/>
        <sz val="11"/>
        <rFont val="ＭＳ Ｐゴシック"/>
        <family val="3"/>
      </rPr>
      <t>Moy</t>
    </r>
  </si>
  <si>
    <t>Nguane</t>
  </si>
  <si>
    <t>Ngūan</t>
  </si>
  <si>
    <t>Nguane</t>
  </si>
  <si>
    <t>Moy</t>
  </si>
  <si>
    <t>Mō֊i</t>
  </si>
  <si>
    <t>Mone</t>
  </si>
  <si>
    <t>Kree</t>
  </si>
  <si>
    <r>
      <t>cf.</t>
    </r>
    <r>
      <rPr>
        <i/>
        <sz val="11"/>
        <rFont val="ＭＳ Ｐゴシック"/>
        <family val="3"/>
      </rPr>
      <t xml:space="preserve"> Khmu</t>
    </r>
  </si>
  <si>
    <t>Salāng</t>
  </si>
  <si>
    <t xml:space="preserve"> 'Ālēm</t>
  </si>
  <si>
    <t>Malæˉng</t>
  </si>
  <si>
    <t>Tō֊ng Lū'ang</t>
  </si>
  <si>
    <r>
      <t xml:space="preserve">cf. </t>
    </r>
    <r>
      <rPr>
        <i/>
        <sz val="11"/>
        <rFont val="ＭＳ Ｐゴシック"/>
        <family val="3"/>
      </rPr>
      <t>Khmu</t>
    </r>
  </si>
  <si>
    <t>Sino-Tibetan</t>
  </si>
  <si>
    <t>Akha</t>
  </si>
  <si>
    <t xml:space="preserve"> 'Ākhā</t>
  </si>
  <si>
    <t>Kor</t>
  </si>
  <si>
    <t xml:space="preserve"> 'Ōmā</t>
  </si>
  <si>
    <t>Khir</t>
  </si>
  <si>
    <t xml:space="preserve"> 'Œˉpā</t>
  </si>
  <si>
    <t>Chipīao</t>
  </si>
  <si>
    <t>Yā'œˉ</t>
  </si>
  <si>
    <t>Singsily</t>
  </si>
  <si>
    <t>Phounoy</t>
  </si>
  <si>
    <t>Fai (Phongsālī)</t>
  </si>
  <si>
    <t>Musir</t>
  </si>
  <si>
    <t>Kui</t>
  </si>
  <si>
    <t>+</t>
  </si>
  <si>
    <t>Sida</t>
  </si>
  <si>
    <t>Hayi</t>
  </si>
  <si>
    <t>Hānyī</t>
  </si>
  <si>
    <t>Hayi</t>
  </si>
  <si>
    <t>Lolo</t>
  </si>
  <si>
    <t>Lōlō</t>
  </si>
  <si>
    <t xml:space="preserve"> 'Ālū</t>
  </si>
  <si>
    <t>Hor</t>
  </si>
  <si>
    <t>Hō֊</t>
  </si>
  <si>
    <t>Hmong-Mien</t>
  </si>
  <si>
    <t>Hmong</t>
  </si>
  <si>
    <t>Hmong</t>
  </si>
  <si>
    <t>Mong</t>
  </si>
  <si>
    <t>Mong Khāo</t>
  </si>
  <si>
    <t>Mong Dœˉ</t>
  </si>
  <si>
    <t>Mong Lāi</t>
  </si>
  <si>
    <t>Mong Leng</t>
  </si>
  <si>
    <t>(Mong Khīao)</t>
  </si>
  <si>
    <t>Mong Sī</t>
  </si>
  <si>
    <t>Mong Yūa</t>
  </si>
  <si>
    <t>Mong Dam</t>
  </si>
  <si>
    <t>Mong Dū</t>
  </si>
  <si>
    <t>Iwmien</t>
  </si>
  <si>
    <t>Īumīan</t>
  </si>
  <si>
    <t>Yao</t>
  </si>
  <si>
    <t>Yāo Phommaidæˉng</t>
  </si>
  <si>
    <t>不明</t>
  </si>
  <si>
    <t>総計</t>
  </si>
  <si>
    <r>
      <t xml:space="preserve">1 </t>
    </r>
    <r>
      <rPr>
        <sz val="11"/>
        <rFont val="ＭＳ Ｐゴシック"/>
        <family val="3"/>
      </rPr>
      <t>KS, SNSS(2005)による。</t>
    </r>
  </si>
  <si>
    <r>
      <t xml:space="preserve">2 </t>
    </r>
    <r>
      <rPr>
        <sz val="11"/>
        <rFont val="ＭＳ Ｐゴシック"/>
        <family val="3"/>
      </rPr>
      <t>1995年国勢調査発表時の公式欧文表記。またはそれに準ずる。</t>
    </r>
  </si>
  <si>
    <r>
      <t xml:space="preserve">10 </t>
    </r>
    <r>
      <rPr>
        <sz val="11"/>
        <rFont val="ＭＳ Ｐゴシック"/>
        <family val="3"/>
      </rPr>
      <t>2008年11月24日付国民議会議決第231号によりPhou Noiに変更。</t>
    </r>
  </si>
  <si>
    <r>
      <t xml:space="preserve">9 </t>
    </r>
    <r>
      <rPr>
        <sz val="11"/>
        <rFont val="ＭＳ Ｐゴシック"/>
        <family val="3"/>
      </rPr>
      <t>ミャオ・ヤオ系諸語を指している。</t>
    </r>
  </si>
  <si>
    <r>
      <t xml:space="preserve">8 </t>
    </r>
    <r>
      <rPr>
        <sz val="11"/>
        <rFont val="ＭＳ Ｐゴシック"/>
        <family val="3"/>
      </rPr>
      <t>シナ・チベット語族を指している。</t>
    </r>
  </si>
  <si>
    <r>
      <t xml:space="preserve">7 </t>
    </r>
    <r>
      <rPr>
        <sz val="11"/>
        <rFont val="ＭＳ Ｐゴシック"/>
        <family val="3"/>
      </rPr>
      <t>タイ系諸語を指している。</t>
    </r>
  </si>
  <si>
    <r>
      <t xml:space="preserve">6 </t>
    </r>
    <r>
      <rPr>
        <sz val="11"/>
        <rFont val="ＭＳ Ｐゴシック"/>
        <family val="3"/>
      </rPr>
      <t>斜体字は公式民族名、立体字はそれ以外を示す。</t>
    </r>
  </si>
  <si>
    <r>
      <t xml:space="preserve">5 </t>
    </r>
    <r>
      <rPr>
        <sz val="11"/>
        <rFont val="ＭＳ Ｐゴシック"/>
        <family val="3"/>
      </rPr>
      <t>前同。ただし、＋は表中に注3の民族名に関する記載があることを示す。　</t>
    </r>
  </si>
  <si>
    <r>
      <t xml:space="preserve">3 </t>
    </r>
    <r>
      <rPr>
        <sz val="11"/>
        <rFont val="ＭＳ Ｐゴシック"/>
        <family val="3"/>
      </rPr>
      <t>ラオス文字表記からの翻字。</t>
    </r>
  </si>
  <si>
    <r>
      <t xml:space="preserve">4 </t>
    </r>
    <r>
      <rPr>
        <sz val="11"/>
        <rFont val="ＭＳ Ｐゴシック"/>
        <family val="3"/>
      </rPr>
      <t>同前。</t>
    </r>
  </si>
  <si>
    <t>園江（2006b:68）</t>
  </si>
  <si>
    <t>表1　ラオスにおける民族別人口</t>
  </si>
  <si>
    <t>表2　ラオス各県における土地利用概況</t>
  </si>
  <si>
    <t>表3　ラオス各県における稲作の概況(1998/99)</t>
  </si>
  <si>
    <t>表4　ラオスにおけるコメ収支（2002）</t>
  </si>
  <si>
    <t xml:space="preserve">         総灌漑面積(ha)</t>
  </si>
  <si>
    <t>雨季</t>
  </si>
  <si>
    <t>乾季</t>
  </si>
  <si>
    <t>一時的堰灌漑</t>
  </si>
  <si>
    <t>揚水灌漑</t>
  </si>
  <si>
    <t>重力灌漑</t>
  </si>
  <si>
    <t>溜池灌漑</t>
  </si>
  <si>
    <r>
      <t>堰数</t>
    </r>
    <r>
      <rPr>
        <vertAlign val="superscript"/>
        <sz val="11"/>
        <rFont val="ＭＳ Ｐゴシック"/>
        <family val="3"/>
      </rPr>
      <t>*</t>
    </r>
  </si>
  <si>
    <r>
      <t>ポンプ数</t>
    </r>
    <r>
      <rPr>
        <vertAlign val="superscript"/>
        <sz val="11"/>
        <rFont val="ＭＳ Ｐゴシック"/>
        <family val="3"/>
      </rPr>
      <t>*</t>
    </r>
  </si>
  <si>
    <r>
      <t>堰数</t>
    </r>
    <r>
      <rPr>
        <vertAlign val="superscript"/>
        <sz val="11"/>
        <rFont val="ＭＳ Ｐゴシック"/>
        <family val="3"/>
      </rPr>
      <t>*</t>
    </r>
  </si>
  <si>
    <r>
      <t>溜池数</t>
    </r>
    <r>
      <rPr>
        <vertAlign val="superscript"/>
        <sz val="11"/>
        <rFont val="ＭＳ Ｐゴシック"/>
        <family val="3"/>
      </rPr>
      <t>*</t>
    </r>
  </si>
  <si>
    <t>ポンサーリー</t>
  </si>
  <si>
    <t>ルアンナムター</t>
  </si>
  <si>
    <t>ウドムサイ</t>
  </si>
  <si>
    <t>ボーケーオ</t>
  </si>
  <si>
    <t>ルアンパバーン</t>
  </si>
  <si>
    <t>ファパン</t>
  </si>
  <si>
    <t>サイニャブーリー</t>
  </si>
  <si>
    <t>アタプー</t>
  </si>
  <si>
    <r>
      <t>*</t>
    </r>
    <r>
      <rPr>
        <sz val="10"/>
        <rFont val="ＭＳ Ｐゴシック"/>
        <family val="3"/>
      </rPr>
      <t>：単位(個)</t>
    </r>
  </si>
  <si>
    <t xml:space="preserve"> </t>
  </si>
  <si>
    <t>園江(2006a:95）</t>
  </si>
  <si>
    <t>表5  ラオス各県における水田の灌漑状況（1998）</t>
  </si>
  <si>
    <t>表6　ラオスとその周辺における犂型の分類</t>
  </si>
  <si>
    <t>Lao (Northern)</t>
  </si>
  <si>
    <t>Leu</t>
  </si>
  <si>
    <t>Hayi</t>
  </si>
  <si>
    <t>Lolo</t>
  </si>
  <si>
    <t>Sida</t>
  </si>
  <si>
    <t>Singsily</t>
  </si>
  <si>
    <t>Ho</t>
  </si>
  <si>
    <r>
      <t>ɳeu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>21</t>
    </r>
  </si>
  <si>
    <r>
      <t>ʃi</t>
    </r>
    <r>
      <rPr>
        <vertAlign val="superscript"/>
        <sz val="11"/>
        <rFont val="Arial Unicode MS"/>
        <family val="3"/>
      </rPr>
      <t>33</t>
    </r>
    <r>
      <rPr>
        <sz val="11"/>
        <rFont val="Arial Unicode MS"/>
        <family val="3"/>
      </rPr>
      <t xml:space="preserve"> go</t>
    </r>
    <r>
      <rPr>
        <vertAlign val="superscript"/>
        <sz val="11"/>
        <rFont val="Arial Unicode MS"/>
        <family val="3"/>
      </rPr>
      <t>31</t>
    </r>
  </si>
  <si>
    <t>li</t>
  </si>
  <si>
    <r>
      <t>zt</t>
    </r>
    <r>
      <rPr>
        <vertAlign val="superscript"/>
        <sz val="11"/>
        <rFont val="Arial Unicode MS"/>
        <family val="3"/>
      </rPr>
      <t xml:space="preserve">21 </t>
    </r>
    <r>
      <rPr>
        <sz val="11"/>
        <rFont val="Arial Unicode MS"/>
        <family val="3"/>
      </rPr>
      <t>/ dt:</t>
    </r>
    <r>
      <rPr>
        <vertAlign val="superscript"/>
        <sz val="11"/>
        <rFont val="Arial Unicode MS"/>
        <family val="3"/>
      </rPr>
      <t>21</t>
    </r>
  </si>
  <si>
    <r>
      <t>la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jy</t>
    </r>
    <r>
      <rPr>
        <vertAlign val="superscript"/>
        <sz val="11"/>
        <rFont val="Arial Unicode MS"/>
        <family val="3"/>
      </rPr>
      <t>21</t>
    </r>
  </si>
  <si>
    <r>
      <t>zt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pa</t>
    </r>
    <r>
      <rPr>
        <vertAlign val="superscript"/>
        <sz val="11"/>
        <rFont val="Arial Unicode MS"/>
        <family val="3"/>
      </rPr>
      <t>33</t>
    </r>
    <r>
      <rPr>
        <sz val="11"/>
        <rFont val="Arial Unicode MS"/>
        <family val="3"/>
      </rPr>
      <t xml:space="preserve"> tsɯ</t>
    </r>
    <r>
      <rPr>
        <vertAlign val="superscript"/>
        <sz val="11"/>
        <rFont val="Arial Unicode MS"/>
        <family val="3"/>
      </rPr>
      <t>33</t>
    </r>
  </si>
  <si>
    <r>
      <t>zt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pa</t>
    </r>
    <r>
      <rPr>
        <vertAlign val="superscript"/>
        <sz val="11"/>
        <rFont val="Arial Unicode MS"/>
        <family val="3"/>
      </rPr>
      <t>55</t>
    </r>
  </si>
  <si>
    <t>nā tāng</t>
  </si>
  <si>
    <t>-</t>
  </si>
  <si>
    <r>
      <t>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toŋ</t>
    </r>
    <r>
      <rPr>
        <vertAlign val="superscript"/>
        <sz val="11"/>
        <rFont val="Arial Unicode MS"/>
        <family val="3"/>
      </rPr>
      <t>21</t>
    </r>
  </si>
  <si>
    <r>
      <t>zt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ʃo</t>
    </r>
    <r>
      <rPr>
        <vertAlign val="superscript"/>
        <sz val="11"/>
        <rFont val="Arial Unicode MS"/>
        <family val="3"/>
      </rPr>
      <t>22</t>
    </r>
  </si>
  <si>
    <t>dang</t>
  </si>
  <si>
    <r>
      <t>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t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u</t>
    </r>
    <r>
      <rPr>
        <vertAlign val="superscript"/>
        <sz val="11"/>
        <rFont val="Arial Unicode MS"/>
        <family val="3"/>
      </rPr>
      <t>55</t>
    </r>
  </si>
  <si>
    <r>
      <t>zt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ʧeŋ</t>
    </r>
    <r>
      <rPr>
        <vertAlign val="superscript"/>
        <sz val="11"/>
        <rFont val="Arial Unicode MS"/>
        <family val="3"/>
      </rPr>
      <t>55</t>
    </r>
  </si>
  <si>
    <r>
      <t>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gu</t>
    </r>
    <r>
      <rPr>
        <vertAlign val="superscript"/>
        <sz val="11"/>
        <rFont val="Arial Unicode MS"/>
        <family val="3"/>
      </rPr>
      <t>55</t>
    </r>
  </si>
  <si>
    <r>
      <t>zt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iŋ</t>
    </r>
    <r>
      <rPr>
        <vertAlign val="superscript"/>
        <sz val="11"/>
        <rFont val="Arial Unicode MS"/>
        <family val="3"/>
      </rPr>
      <t>55</t>
    </r>
    <r>
      <rPr>
        <sz val="11"/>
        <rFont val="Arial Unicode MS"/>
        <family val="3"/>
      </rPr>
      <t xml:space="preserve"> the</t>
    </r>
    <r>
      <rPr>
        <vertAlign val="superscript"/>
        <sz val="11"/>
        <rFont val="Arial Unicode MS"/>
        <family val="3"/>
      </rPr>
      <t>21</t>
    </r>
  </si>
  <si>
    <r>
      <t>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pa</t>
    </r>
    <r>
      <rPr>
        <vertAlign val="superscript"/>
        <sz val="11"/>
        <rFont val="Arial Unicode MS"/>
        <family val="3"/>
      </rPr>
      <t>21</t>
    </r>
  </si>
  <si>
    <r>
      <t>zt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pa</t>
    </r>
    <r>
      <rPr>
        <vertAlign val="superscript"/>
        <sz val="11"/>
        <rFont val="Arial Unicode MS"/>
        <family val="3"/>
      </rPr>
      <t>53</t>
    </r>
  </si>
  <si>
    <t>sop nō֊ng</t>
  </si>
  <si>
    <t>sop ngō֊n / sop thai</t>
  </si>
  <si>
    <r>
      <t>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soŋ</t>
    </r>
    <r>
      <rPr>
        <vertAlign val="superscript"/>
        <sz val="11"/>
        <rFont val="Arial Unicode MS"/>
        <family val="3"/>
      </rPr>
      <t>55</t>
    </r>
  </si>
  <si>
    <r>
      <t>zt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xwa</t>
    </r>
    <r>
      <rPr>
        <vertAlign val="superscript"/>
        <sz val="11"/>
        <rFont val="Arial Unicode MS"/>
        <family val="3"/>
      </rPr>
      <t>33</t>
    </r>
  </si>
  <si>
    <t>犂かけ</t>
  </si>
  <si>
    <t>thai</t>
  </si>
  <si>
    <r>
      <t>ɳeu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 xml:space="preserve">21 </t>
    </r>
    <r>
      <rPr>
        <sz val="11"/>
        <rFont val="Arial Unicode MS"/>
        <family val="3"/>
      </rPr>
      <t>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e</t>
    </r>
    <r>
      <rPr>
        <vertAlign val="superscript"/>
        <sz val="11"/>
        <rFont val="Arial Unicode MS"/>
        <family val="3"/>
      </rPr>
      <t xml:space="preserve">21 </t>
    </r>
    <r>
      <rPr>
        <sz val="11"/>
        <rFont val="Arial Unicode MS"/>
        <family val="3"/>
      </rPr>
      <t>ə</t>
    </r>
    <r>
      <rPr>
        <vertAlign val="superscript"/>
        <sz val="11"/>
        <rFont val="Arial Unicode MS"/>
        <family val="3"/>
      </rPr>
      <t>33</t>
    </r>
  </si>
  <si>
    <t>耙</t>
  </si>
  <si>
    <t>khāt</t>
  </si>
  <si>
    <t>fū' / phū'</t>
  </si>
  <si>
    <r>
      <t>la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k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a</t>
    </r>
    <r>
      <rPr>
        <vertAlign val="superscript"/>
        <sz val="11"/>
        <rFont val="Arial Unicode MS"/>
        <family val="3"/>
      </rPr>
      <t>33</t>
    </r>
  </si>
  <si>
    <r>
      <t>(ʧ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ou</t>
    </r>
    <r>
      <rPr>
        <vertAlign val="superscript"/>
        <sz val="11"/>
        <rFont val="Arial Unicode MS"/>
        <family val="3"/>
      </rPr>
      <t>53</t>
    </r>
    <r>
      <rPr>
        <sz val="11"/>
        <rFont val="Arial Unicode MS"/>
        <family val="3"/>
      </rPr>
      <t>) paa</t>
    </r>
    <r>
      <rPr>
        <vertAlign val="superscript"/>
        <sz val="11"/>
        <rFont val="Arial Unicode MS"/>
        <family val="3"/>
      </rPr>
      <t>213</t>
    </r>
  </si>
  <si>
    <t>kāo</t>
  </si>
  <si>
    <r>
      <t>k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a</t>
    </r>
    <r>
      <rPr>
        <vertAlign val="superscript"/>
        <sz val="11"/>
        <rFont val="Arial Unicode MS"/>
        <family val="3"/>
      </rPr>
      <t>33</t>
    </r>
  </si>
  <si>
    <r>
      <t>踩</t>
    </r>
    <r>
      <rPr>
        <sz val="11"/>
        <rFont val="ＭＳ Ｐゴシック"/>
        <family val="3"/>
      </rPr>
      <t>耙</t>
    </r>
  </si>
  <si>
    <r>
      <t>no</t>
    </r>
    <r>
      <rPr>
        <vertAlign val="superscript"/>
        <sz val="11"/>
        <rFont val="Arial Unicode MS"/>
        <family val="3"/>
      </rPr>
      <t>21</t>
    </r>
    <r>
      <rPr>
        <sz val="11"/>
        <rFont val="Arial Unicode MS"/>
        <family val="3"/>
      </rPr>
      <t xml:space="preserve"> k</t>
    </r>
    <r>
      <rPr>
        <vertAlign val="superscript"/>
        <sz val="11"/>
        <rFont val="Arial Unicode MS"/>
        <family val="3"/>
      </rPr>
      <t>h</t>
    </r>
    <r>
      <rPr>
        <sz val="11"/>
        <rFont val="Arial Unicode MS"/>
        <family val="3"/>
      </rPr>
      <t>a</t>
    </r>
    <r>
      <rPr>
        <vertAlign val="superscript"/>
        <sz val="11"/>
        <rFont val="Arial Unicode MS"/>
        <family val="3"/>
      </rPr>
      <t>33</t>
    </r>
  </si>
  <si>
    <r>
      <t>piŋ</t>
    </r>
    <r>
      <rPr>
        <vertAlign val="superscript"/>
        <sz val="11"/>
        <rFont val="Arial Unicode MS"/>
        <family val="3"/>
      </rPr>
      <t>53</t>
    </r>
    <r>
      <rPr>
        <sz val="11"/>
        <rFont val="Arial Unicode MS"/>
        <family val="3"/>
      </rPr>
      <t xml:space="preserve"> paa</t>
    </r>
    <r>
      <rPr>
        <vertAlign val="superscript"/>
        <sz val="11"/>
        <rFont val="Arial Unicode MS"/>
        <family val="3"/>
      </rPr>
      <t>213</t>
    </r>
  </si>
  <si>
    <r>
      <t>踩</t>
    </r>
    <r>
      <rPr>
        <sz val="11"/>
        <rFont val="ＭＳ Ｐゴシック"/>
        <family val="3"/>
      </rPr>
      <t>耙かけ</t>
    </r>
  </si>
  <si>
    <t>均す</t>
  </si>
  <si>
    <t>mō֊p</t>
  </si>
  <si>
    <t>lūat</t>
  </si>
  <si>
    <t>表7　耕具に関する民族語彙</t>
  </si>
  <si>
    <t>Thai</t>
  </si>
  <si>
    <t>園江・中松（2009: 26-33）</t>
  </si>
  <si>
    <t>園江・中松（2009: 60）</t>
  </si>
  <si>
    <r>
      <t>園江（2</t>
    </r>
    <r>
      <rPr>
        <sz val="11"/>
        <rFont val="ＭＳ Ｐゴシック"/>
        <family val="3"/>
      </rPr>
      <t>009b: 295</t>
    </r>
    <r>
      <rPr>
        <sz val="11"/>
        <rFont val="ＭＳ Ｐゴシック"/>
        <family val="3"/>
      </rPr>
      <t>）</t>
    </r>
  </si>
  <si>
    <t>園江（2009a: 110）</t>
  </si>
  <si>
    <t>表8　稲作に関わるタイ系民族の語彙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</si>
</sst>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0.0_ "/>
    <numFmt numFmtId="183" formatCode="#,##0.0;[Red]\-#,##0.0"/>
    <numFmt numFmtId="184" formatCode="#,##0_);[Red]\(#,##0\)"/>
    <numFmt numFmtId="185" formatCode="#,##0.0_);[Red]\(#,##0.0\)"/>
    <numFmt numFmtId="186" formatCode="#,##0.00_);[Red]\(#,##0.00\)"/>
    <numFmt numFmtId="187" formatCode="0_ "/>
    <numFmt numFmtId="188" formatCode="0.0"/>
    <numFmt numFmtId="189" formatCode="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b/>
      <sz val="9"/>
      <name val="ＭＳ Ｐゴシック"/>
      <family val="3"/>
    </font>
    <font>
      <vertAlign val="superscript"/>
      <sz val="8"/>
      <name val="ＭＳ Ｐゴシック"/>
      <family val="3"/>
    </font>
    <font>
      <i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MingLiU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Arial Unicode MS"/>
      <family val="3"/>
    </font>
    <font>
      <vertAlign val="superscript"/>
      <sz val="11"/>
      <name val="Arial Unicode MS"/>
      <family val="3"/>
    </font>
    <font>
      <sz val="11"/>
      <name val="MingLiU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180" fontId="0" fillId="0" borderId="9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180" fontId="0" fillId="0" borderId="12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7" xfId="0" applyFill="1" applyBorder="1" applyAlignment="1">
      <alignment/>
    </xf>
    <xf numFmtId="0" fontId="0" fillId="0" borderId="9" xfId="0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9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49" fontId="0" fillId="0" borderId="16" xfId="0" applyNumberFormat="1" applyBorder="1" applyAlignment="1">
      <alignment/>
    </xf>
    <xf numFmtId="38" fontId="0" fillId="0" borderId="0" xfId="17" applyAlignment="1">
      <alignment/>
    </xf>
    <xf numFmtId="38" fontId="0" fillId="0" borderId="0" xfId="17" applyBorder="1" applyAlignment="1">
      <alignment/>
    </xf>
    <xf numFmtId="38" fontId="0" fillId="0" borderId="35" xfId="17" applyBorder="1" applyAlignment="1">
      <alignment/>
    </xf>
    <xf numFmtId="38" fontId="0" fillId="0" borderId="8" xfId="17" applyBorder="1" applyAlignment="1">
      <alignment/>
    </xf>
    <xf numFmtId="38" fontId="0" fillId="0" borderId="19" xfId="17" applyBorder="1" applyAlignment="1">
      <alignment/>
    </xf>
    <xf numFmtId="38" fontId="0" fillId="0" borderId="22" xfId="17" applyBorder="1" applyAlignment="1">
      <alignment/>
    </xf>
    <xf numFmtId="38" fontId="0" fillId="0" borderId="14" xfId="17" applyBorder="1" applyAlignment="1">
      <alignment/>
    </xf>
    <xf numFmtId="38" fontId="0" fillId="0" borderId="8" xfId="17" applyFill="1" applyBorder="1" applyAlignment="1">
      <alignment/>
    </xf>
    <xf numFmtId="38" fontId="0" fillId="0" borderId="19" xfId="17" applyFill="1" applyBorder="1" applyAlignment="1">
      <alignment/>
    </xf>
    <xf numFmtId="38" fontId="0" fillId="0" borderId="30" xfId="17" applyFill="1" applyBorder="1" applyAlignment="1">
      <alignment/>
    </xf>
    <xf numFmtId="38" fontId="0" fillId="0" borderId="30" xfId="17" applyBorder="1" applyAlignment="1">
      <alignment/>
    </xf>
    <xf numFmtId="38" fontId="0" fillId="0" borderId="22" xfId="17" applyFill="1" applyBorder="1" applyAlignment="1">
      <alignment/>
    </xf>
    <xf numFmtId="38" fontId="0" fillId="0" borderId="14" xfId="17" applyFill="1" applyBorder="1" applyAlignment="1">
      <alignment/>
    </xf>
    <xf numFmtId="0" fontId="0" fillId="0" borderId="25" xfId="0" applyBorder="1" applyAlignment="1">
      <alignment/>
    </xf>
    <xf numFmtId="38" fontId="0" fillId="0" borderId="9" xfId="17" applyFill="1" applyBorder="1" applyAlignment="1">
      <alignment/>
    </xf>
    <xf numFmtId="38" fontId="0" fillId="0" borderId="9" xfId="17" applyBorder="1" applyAlignment="1">
      <alignment/>
    </xf>
    <xf numFmtId="38" fontId="0" fillId="0" borderId="5" xfId="17" applyBorder="1" applyAlignment="1">
      <alignment/>
    </xf>
    <xf numFmtId="38" fontId="0" fillId="0" borderId="9" xfId="17" applyFill="1" applyBorder="1" applyAlignment="1">
      <alignment horizontal="right"/>
    </xf>
    <xf numFmtId="38" fontId="0" fillId="0" borderId="25" xfId="17" applyBorder="1" applyAlignment="1">
      <alignment/>
    </xf>
    <xf numFmtId="38" fontId="0" fillId="0" borderId="5" xfId="17" applyFill="1" applyBorder="1" applyAlignment="1">
      <alignment/>
    </xf>
    <xf numFmtId="38" fontId="0" fillId="0" borderId="33" xfId="17" applyFill="1" applyBorder="1" applyAlignment="1">
      <alignment/>
    </xf>
    <xf numFmtId="38" fontId="0" fillId="0" borderId="33" xfId="17" applyBorder="1" applyAlignment="1">
      <alignment/>
    </xf>
    <xf numFmtId="38" fontId="0" fillId="0" borderId="25" xfId="17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1" xfId="17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48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184" fontId="0" fillId="0" borderId="9" xfId="0" applyNumberFormat="1" applyBorder="1" applyAlignment="1">
      <alignment vertical="center"/>
    </xf>
    <xf numFmtId="184" fontId="0" fillId="0" borderId="5" xfId="0" applyNumberFormat="1" applyBorder="1" applyAlignment="1">
      <alignment vertical="center"/>
    </xf>
    <xf numFmtId="184" fontId="0" fillId="0" borderId="52" xfId="0" applyNumberFormat="1" applyBorder="1" applyAlignment="1">
      <alignment vertical="center"/>
    </xf>
    <xf numFmtId="184" fontId="0" fillId="0" borderId="52" xfId="0" applyNumberFormat="1" applyBorder="1" applyAlignment="1">
      <alignment horizontal="right"/>
    </xf>
    <xf numFmtId="0" fontId="0" fillId="0" borderId="53" xfId="0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50" xfId="0" applyBorder="1" applyAlignment="1">
      <alignment horizontal="center"/>
    </xf>
    <xf numFmtId="49" fontId="12" fillId="0" borderId="8" xfId="0" applyNumberFormat="1" applyFont="1" applyBorder="1" applyAlignment="1">
      <alignment horizontal="left" vertical="center"/>
    </xf>
    <xf numFmtId="186" fontId="0" fillId="0" borderId="18" xfId="0" applyNumberFormat="1" applyBorder="1" applyAlignment="1">
      <alignment vertical="center"/>
    </xf>
    <xf numFmtId="38" fontId="0" fillId="0" borderId="9" xfId="17" applyBorder="1" applyAlignment="1">
      <alignment vertical="center"/>
    </xf>
    <xf numFmtId="3" fontId="0" fillId="0" borderId="0" xfId="18" applyNumberFormat="1" applyFont="1" applyAlignment="1">
      <alignment/>
    </xf>
    <xf numFmtId="184" fontId="14" fillId="0" borderId="9" xfId="0" applyNumberFormat="1" applyFont="1" applyBorder="1" applyAlignment="1">
      <alignment vertical="center"/>
    </xf>
    <xf numFmtId="184" fontId="0" fillId="0" borderId="9" xfId="0" applyNumberFormat="1" applyFill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6" fontId="0" fillId="0" borderId="9" xfId="0" applyNumberFormat="1" applyBorder="1" applyAlignment="1">
      <alignment vertical="center"/>
    </xf>
    <xf numFmtId="49" fontId="12" fillId="0" borderId="19" xfId="0" applyNumberFormat="1" applyFont="1" applyBorder="1" applyAlignment="1">
      <alignment horizontal="left" vertical="center"/>
    </xf>
    <xf numFmtId="186" fontId="0" fillId="0" borderId="5" xfId="0" applyNumberFormat="1" applyBorder="1" applyAlignment="1">
      <alignment vertical="center"/>
    </xf>
    <xf numFmtId="38" fontId="0" fillId="0" borderId="5" xfId="17" applyBorder="1" applyAlignment="1">
      <alignment vertical="center"/>
    </xf>
    <xf numFmtId="3" fontId="0" fillId="0" borderId="5" xfId="18" applyNumberFormat="1" applyFont="1" applyBorder="1" applyAlignment="1">
      <alignment/>
    </xf>
    <xf numFmtId="184" fontId="14" fillId="0" borderId="5" xfId="0" applyNumberFormat="1" applyFont="1" applyBorder="1" applyAlignment="1">
      <alignment vertical="center"/>
    </xf>
    <xf numFmtId="184" fontId="0" fillId="0" borderId="5" xfId="0" applyNumberFormat="1" applyFill="1" applyBorder="1" applyAlignment="1">
      <alignment vertical="center"/>
    </xf>
    <xf numFmtId="187" fontId="0" fillId="0" borderId="6" xfId="0" applyNumberFormat="1" applyBorder="1" applyAlignment="1">
      <alignment vertical="center"/>
    </xf>
    <xf numFmtId="184" fontId="0" fillId="0" borderId="9" xfId="0" applyNumberFormat="1" applyBorder="1" applyAlignment="1">
      <alignment horizontal="right" vertical="center"/>
    </xf>
    <xf numFmtId="186" fontId="0" fillId="0" borderId="9" xfId="0" applyNumberFormat="1" applyFont="1" applyBorder="1" applyAlignment="1">
      <alignment vertical="center"/>
    </xf>
    <xf numFmtId="3" fontId="0" fillId="0" borderId="29" xfId="18" applyNumberFormat="1" applyFont="1" applyBorder="1" applyAlignment="1">
      <alignment/>
    </xf>
    <xf numFmtId="49" fontId="0" fillId="0" borderId="54" xfId="0" applyNumberFormat="1" applyBorder="1" applyAlignment="1">
      <alignment horizontal="center"/>
    </xf>
    <xf numFmtId="186" fontId="0" fillId="0" borderId="52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184" fontId="0" fillId="0" borderId="1" xfId="0" applyNumberFormat="1" applyFon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84" fontId="0" fillId="0" borderId="1" xfId="0" applyNumberFormat="1" applyFill="1" applyBorder="1" applyAlignment="1">
      <alignment vertical="center"/>
    </xf>
    <xf numFmtId="187" fontId="0" fillId="0" borderId="2" xfId="0" applyNumberFormat="1" applyBorder="1" applyAlignment="1">
      <alignment vertical="center"/>
    </xf>
    <xf numFmtId="184" fontId="14" fillId="0" borderId="0" xfId="0" applyNumberFormat="1" applyFont="1" applyAlignment="1">
      <alignment vertical="center"/>
    </xf>
    <xf numFmtId="186" fontId="0" fillId="0" borderId="55" xfId="0" applyNumberFormat="1" applyFill="1" applyBorder="1" applyAlignment="1">
      <alignment vertical="center"/>
    </xf>
    <xf numFmtId="184" fontId="0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ill="1" applyBorder="1" applyAlignment="1">
      <alignment vertical="center"/>
    </xf>
    <xf numFmtId="187" fontId="0" fillId="0" borderId="0" xfId="0" applyNumberFormat="1" applyAlignment="1">
      <alignment vertic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49" xfId="0" applyFont="1" applyBorder="1" applyAlignment="1">
      <alignment vertical="top" wrapText="1"/>
    </xf>
    <xf numFmtId="38" fontId="0" fillId="0" borderId="49" xfId="17" applyNumberFormat="1" applyFont="1" applyBorder="1" applyAlignment="1">
      <alignment/>
    </xf>
    <xf numFmtId="38" fontId="0" fillId="0" borderId="49" xfId="0" applyNumberFormat="1" applyFont="1" applyBorder="1" applyAlignment="1">
      <alignment vertical="center"/>
    </xf>
    <xf numFmtId="38" fontId="0" fillId="0" borderId="9" xfId="0" applyNumberFormat="1" applyFont="1" applyBorder="1" applyAlignment="1">
      <alignment vertical="center"/>
    </xf>
    <xf numFmtId="38" fontId="0" fillId="0" borderId="9" xfId="0" applyNumberFormat="1" applyFont="1" applyBorder="1" applyAlignment="1">
      <alignment horizontal="right"/>
    </xf>
    <xf numFmtId="38" fontId="0" fillId="0" borderId="18" xfId="0" applyNumberFormat="1" applyBorder="1" applyAlignment="1">
      <alignment vertical="center"/>
    </xf>
    <xf numFmtId="38" fontId="0" fillId="0" borderId="49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38" fontId="0" fillId="0" borderId="5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38" fontId="0" fillId="0" borderId="59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0" fontId="12" fillId="0" borderId="5" xfId="0" applyFont="1" applyBorder="1" applyAlignment="1">
      <alignment vertical="top" wrapText="1"/>
    </xf>
    <xf numFmtId="38" fontId="0" fillId="0" borderId="5" xfId="0" applyNumberFormat="1" applyBorder="1" applyAlignment="1">
      <alignment vertical="center"/>
    </xf>
    <xf numFmtId="38" fontId="0" fillId="0" borderId="5" xfId="0" applyNumberFormat="1" applyFont="1" applyBorder="1" applyAlignment="1">
      <alignment vertical="center"/>
    </xf>
    <xf numFmtId="38" fontId="0" fillId="0" borderId="5" xfId="0" applyNumberFormat="1" applyFont="1" applyBorder="1" applyAlignment="1">
      <alignment horizontal="right"/>
    </xf>
    <xf numFmtId="38" fontId="0" fillId="0" borderId="50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38" fontId="0" fillId="0" borderId="29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49" fontId="12" fillId="0" borderId="49" xfId="0" applyNumberFormat="1" applyFont="1" applyBorder="1" applyAlignment="1">
      <alignment horizontal="left" vertical="center"/>
    </xf>
    <xf numFmtId="38" fontId="0" fillId="0" borderId="49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8" fontId="0" fillId="0" borderId="9" xfId="0" applyNumberFormat="1" applyBorder="1" applyAlignment="1">
      <alignment horizontal="right" vertical="center"/>
    </xf>
    <xf numFmtId="38" fontId="0" fillId="0" borderId="34" xfId="0" applyNumberFormat="1" applyBorder="1" applyAlignment="1">
      <alignment vertical="center"/>
    </xf>
    <xf numFmtId="49" fontId="12" fillId="0" borderId="50" xfId="0" applyNumberFormat="1" applyFont="1" applyBorder="1" applyAlignment="1">
      <alignment horizontal="left"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183" fontId="0" fillId="0" borderId="60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38" fontId="0" fillId="0" borderId="61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38" fontId="0" fillId="0" borderId="44" xfId="17" applyNumberFormat="1" applyFont="1" applyBorder="1" applyAlignment="1">
      <alignment horizontal="right"/>
    </xf>
    <xf numFmtId="183" fontId="0" fillId="0" borderId="62" xfId="17" applyNumberFormat="1" applyFont="1" applyBorder="1" applyAlignment="1">
      <alignment horizontal="right"/>
    </xf>
    <xf numFmtId="38" fontId="0" fillId="0" borderId="27" xfId="17" applyNumberFormat="1" applyFont="1" applyBorder="1" applyAlignment="1">
      <alignment horizontal="right"/>
    </xf>
    <xf numFmtId="183" fontId="0" fillId="0" borderId="63" xfId="17" applyNumberFormat="1" applyFont="1" applyBorder="1" applyAlignment="1">
      <alignment horizontal="right"/>
    </xf>
    <xf numFmtId="183" fontId="0" fillId="0" borderId="64" xfId="17" applyNumberFormat="1" applyFont="1" applyBorder="1" applyAlignment="1">
      <alignment horizontal="right"/>
    </xf>
    <xf numFmtId="183" fontId="0" fillId="0" borderId="65" xfId="17" applyNumberFormat="1" applyFont="1" applyBorder="1" applyAlignment="1">
      <alignment horizontal="right"/>
    </xf>
    <xf numFmtId="183" fontId="0" fillId="0" borderId="66" xfId="17" applyNumberFormat="1" applyFont="1" applyBorder="1" applyAlignment="1">
      <alignment horizontal="right"/>
    </xf>
    <xf numFmtId="38" fontId="0" fillId="0" borderId="66" xfId="17" applyNumberFormat="1" applyFon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7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38" fontId="0" fillId="0" borderId="18" xfId="17" applyBorder="1" applyAlignment="1">
      <alignment/>
    </xf>
    <xf numFmtId="182" fontId="0" fillId="0" borderId="59" xfId="0" applyNumberFormat="1" applyBorder="1" applyAlignment="1">
      <alignment/>
    </xf>
    <xf numFmtId="0" fontId="0" fillId="0" borderId="58" xfId="0" applyFill="1" applyBorder="1" applyAlignment="1">
      <alignment horizontal="left"/>
    </xf>
    <xf numFmtId="3" fontId="0" fillId="0" borderId="18" xfId="0" applyNumberForma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7" xfId="0" applyBorder="1" applyAlignment="1">
      <alignment horizontal="right" vertical="top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9" xfId="0" applyBorder="1" applyAlignment="1">
      <alignment horizontal="left"/>
    </xf>
    <xf numFmtId="0" fontId="0" fillId="0" borderId="6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0" xfId="0" applyBorder="1" applyAlignment="1">
      <alignment horizontal="left"/>
    </xf>
    <xf numFmtId="0" fontId="0" fillId="0" borderId="29" xfId="0" applyBorder="1" applyAlignment="1">
      <alignment/>
    </xf>
    <xf numFmtId="182" fontId="0" fillId="0" borderId="10" xfId="0" applyNumberFormat="1" applyBorder="1" applyAlignment="1">
      <alignment/>
    </xf>
    <xf numFmtId="3" fontId="0" fillId="0" borderId="33" xfId="0" applyNumberFormat="1" applyBorder="1" applyAlignment="1">
      <alignment horizontal="right" vertical="top"/>
    </xf>
    <xf numFmtId="0" fontId="0" fillId="0" borderId="68" xfId="0" applyBorder="1" applyAlignment="1">
      <alignment horizontal="right" vertical="top"/>
    </xf>
    <xf numFmtId="0" fontId="0" fillId="0" borderId="68" xfId="0" applyBorder="1" applyAlignment="1">
      <alignment vertical="top"/>
    </xf>
    <xf numFmtId="3" fontId="0" fillId="0" borderId="49" xfId="0" applyNumberFormat="1" applyBorder="1" applyAlignment="1">
      <alignment horizontal="right" vertical="top"/>
    </xf>
    <xf numFmtId="0" fontId="0" fillId="0" borderId="69" xfId="0" applyBorder="1" applyAlignment="1">
      <alignment vertical="top"/>
    </xf>
    <xf numFmtId="182" fontId="0" fillId="0" borderId="26" xfId="0" applyNumberFormat="1" applyBorder="1" applyAlignment="1">
      <alignment/>
    </xf>
    <xf numFmtId="0" fontId="0" fillId="0" borderId="51" xfId="0" applyBorder="1" applyAlignment="1">
      <alignment horizontal="left"/>
    </xf>
    <xf numFmtId="3" fontId="0" fillId="0" borderId="51" xfId="0" applyNumberFormat="1" applyBorder="1" applyAlignment="1">
      <alignment horizontal="right" vertical="top"/>
    </xf>
    <xf numFmtId="0" fontId="0" fillId="0" borderId="70" xfId="0" applyBorder="1" applyAlignment="1">
      <alignment vertical="top"/>
    </xf>
    <xf numFmtId="0" fontId="0" fillId="0" borderId="71" xfId="0" applyBorder="1" applyAlignment="1">
      <alignment vertical="top"/>
    </xf>
    <xf numFmtId="38" fontId="0" fillId="0" borderId="52" xfId="17" applyBorder="1" applyAlignment="1">
      <alignment/>
    </xf>
    <xf numFmtId="182" fontId="0" fillId="0" borderId="72" xfId="0" applyNumberFormat="1" applyBorder="1" applyAlignment="1">
      <alignment/>
    </xf>
    <xf numFmtId="0" fontId="0" fillId="0" borderId="44" xfId="0" applyBorder="1" applyAlignment="1">
      <alignment horizontal="left"/>
    </xf>
    <xf numFmtId="0" fontId="0" fillId="0" borderId="71" xfId="0" applyBorder="1" applyAlignment="1">
      <alignment/>
    </xf>
    <xf numFmtId="3" fontId="0" fillId="0" borderId="73" xfId="0" applyNumberFormat="1" applyBorder="1" applyAlignment="1">
      <alignment horizontal="right" vertical="top"/>
    </xf>
    <xf numFmtId="188" fontId="0" fillId="0" borderId="46" xfId="0" applyNumberFormat="1" applyBorder="1" applyAlignment="1">
      <alignment vertical="top"/>
    </xf>
    <xf numFmtId="0" fontId="0" fillId="0" borderId="67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0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68" xfId="0" applyFill="1" applyBorder="1" applyAlignment="1">
      <alignment/>
    </xf>
    <xf numFmtId="3" fontId="0" fillId="0" borderId="9" xfId="0" applyNumberFormat="1" applyBorder="1" applyAlignment="1">
      <alignment horizontal="right" vertical="top"/>
    </xf>
    <xf numFmtId="0" fontId="0" fillId="0" borderId="49" xfId="0" applyBorder="1" applyAlignment="1">
      <alignment vertical="top"/>
    </xf>
    <xf numFmtId="0" fontId="0" fillId="0" borderId="68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88" fontId="0" fillId="0" borderId="68" xfId="0" applyNumberFormat="1" applyBorder="1" applyAlignment="1">
      <alignment vertical="top"/>
    </xf>
    <xf numFmtId="0" fontId="0" fillId="0" borderId="68" xfId="0" applyBorder="1" applyAlignment="1">
      <alignment horizontal="left"/>
    </xf>
    <xf numFmtId="0" fontId="0" fillId="0" borderId="74" xfId="0" applyBorder="1" applyAlignment="1">
      <alignment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9" xfId="0" applyBorder="1" applyAlignment="1">
      <alignment vertical="center"/>
    </xf>
    <xf numFmtId="188" fontId="0" fillId="0" borderId="69" xfId="0" applyNumberFormat="1" applyBorder="1" applyAlignment="1">
      <alignment vertical="top"/>
    </xf>
    <xf numFmtId="0" fontId="0" fillId="0" borderId="6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3" xfId="0" applyBorder="1" applyAlignment="1">
      <alignment horizontal="left"/>
    </xf>
    <xf numFmtId="0" fontId="0" fillId="0" borderId="49" xfId="0" applyBorder="1" applyAlignment="1">
      <alignment/>
    </xf>
    <xf numFmtId="3" fontId="0" fillId="0" borderId="5" xfId="0" applyNumberFormat="1" applyBorder="1" applyAlignment="1">
      <alignment horizontal="right" vertical="top"/>
    </xf>
    <xf numFmtId="0" fontId="0" fillId="0" borderId="50" xfId="0" applyBorder="1" applyAlignment="1">
      <alignment vertical="top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horizontal="right" vertical="top"/>
    </xf>
    <xf numFmtId="188" fontId="0" fillId="0" borderId="0" xfId="0" applyNumberFormat="1" applyBorder="1" applyAlignment="1">
      <alignment vertical="top"/>
    </xf>
    <xf numFmtId="0" fontId="0" fillId="0" borderId="29" xfId="0" applyBorder="1" applyAlignment="1">
      <alignment wrapText="1"/>
    </xf>
    <xf numFmtId="0" fontId="0" fillId="0" borderId="7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1" xfId="0" applyFill="1" applyBorder="1" applyAlignment="1">
      <alignment horizontal="left"/>
    </xf>
    <xf numFmtId="0" fontId="0" fillId="0" borderId="5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88" fontId="0" fillId="0" borderId="49" xfId="0" applyNumberFormat="1" applyBorder="1" applyAlignment="1">
      <alignment vertical="top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44" xfId="0" applyFill="1" applyBorder="1" applyAlignment="1">
      <alignment horizontal="left"/>
    </xf>
    <xf numFmtId="0" fontId="0" fillId="0" borderId="71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81" xfId="0" applyBorder="1" applyAlignment="1">
      <alignment/>
    </xf>
    <xf numFmtId="38" fontId="0" fillId="0" borderId="60" xfId="17" applyBorder="1" applyAlignment="1">
      <alignment/>
    </xf>
    <xf numFmtId="38" fontId="0" fillId="0" borderId="7" xfId="17" applyBorder="1" applyAlignment="1">
      <alignment/>
    </xf>
    <xf numFmtId="182" fontId="0" fillId="0" borderId="57" xfId="0" applyNumberFormat="1" applyBorder="1" applyAlignment="1">
      <alignment/>
    </xf>
    <xf numFmtId="0" fontId="0" fillId="0" borderId="82" xfId="0" applyBorder="1" applyAlignment="1">
      <alignment horizontal="left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right" vertical="top"/>
    </xf>
    <xf numFmtId="0" fontId="0" fillId="0" borderId="80" xfId="0" applyBorder="1" applyAlignment="1">
      <alignment vertical="top"/>
    </xf>
    <xf numFmtId="0" fontId="0" fillId="0" borderId="57" xfId="0" applyBorder="1" applyAlignment="1">
      <alignment/>
    </xf>
    <xf numFmtId="182" fontId="0" fillId="0" borderId="2" xfId="0" applyNumberFormat="1" applyBorder="1" applyAlignment="1">
      <alignment/>
    </xf>
    <xf numFmtId="3" fontId="0" fillId="0" borderId="44" xfId="0" applyNumberFormat="1" applyBorder="1" applyAlignment="1">
      <alignment horizontal="right"/>
    </xf>
    <xf numFmtId="189" fontId="0" fillId="0" borderId="71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9" xfId="0" applyNumberFormat="1" applyBorder="1" applyAlignment="1">
      <alignment horizontal="right" vertical="center"/>
    </xf>
    <xf numFmtId="49" fontId="12" fillId="0" borderId="11" xfId="0" applyNumberFormat="1" applyFont="1" applyBorder="1" applyAlignment="1">
      <alignment horizontal="lef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 vertical="center"/>
    </xf>
    <xf numFmtId="0" fontId="9" fillId="0" borderId="8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84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8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8" fontId="0" fillId="0" borderId="30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3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38" fontId="0" fillId="0" borderId="33" xfId="17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38" fontId="0" fillId="0" borderId="33" xfId="17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top"/>
    </xf>
    <xf numFmtId="0" fontId="2" fillId="0" borderId="9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3" fillId="0" borderId="71" xfId="0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7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7"/>
  <sheetViews>
    <sheetView tabSelected="1" zoomScale="89" zoomScaleNormal="89" workbookViewId="0" topLeftCell="A1">
      <selection activeCell="A228" sqref="A228"/>
    </sheetView>
  </sheetViews>
  <sheetFormatPr defaultColWidth="9.00390625" defaultRowHeight="13.5"/>
  <cols>
    <col min="1" max="1" width="12.625" style="0" customWidth="1"/>
    <col min="2" max="2" width="3.50390625" style="9" customWidth="1"/>
    <col min="3" max="3" width="9.625" style="24" bestFit="1" customWidth="1"/>
    <col min="4" max="5" width="17.75390625" style="24" bestFit="1" customWidth="1"/>
    <col min="6" max="8" width="10.25390625" style="85" customWidth="1"/>
    <col min="9" max="9" width="9.125" style="24" customWidth="1"/>
    <col min="10" max="10" width="9.25390625" style="265" bestFit="1" customWidth="1"/>
    <col min="11" max="11" width="13.375" style="24" bestFit="1" customWidth="1"/>
    <col min="12" max="12" width="10.25390625" style="24" bestFit="1" customWidth="1"/>
    <col min="13" max="13" width="9.125" style="24" bestFit="1" customWidth="1"/>
    <col min="14" max="14" width="29.75390625" style="24" customWidth="1"/>
    <col min="15" max="15" width="9.625" style="0" customWidth="1"/>
  </cols>
  <sheetData>
    <row r="1" ht="4.5" customHeight="1"/>
    <row r="2" spans="1:14" ht="13.5">
      <c r="A2" s="414" t="s">
        <v>757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3:14" s="9" customFormat="1" ht="4.5" customHeight="1" thickBot="1">
      <c r="C3" s="25"/>
      <c r="D3" s="25"/>
      <c r="E3" s="25"/>
      <c r="F3" s="86"/>
      <c r="G3" s="86"/>
      <c r="H3" s="86"/>
      <c r="I3" s="25"/>
      <c r="J3" s="266"/>
      <c r="K3" s="25"/>
      <c r="L3" s="25"/>
      <c r="M3" s="25"/>
      <c r="N3" s="25"/>
    </row>
    <row r="4" spans="1:21" s="9" customFormat="1" ht="21.75" customHeight="1">
      <c r="A4" s="415" t="s">
        <v>281</v>
      </c>
      <c r="B4" s="418" t="s">
        <v>282</v>
      </c>
      <c r="C4" s="412" t="s">
        <v>535</v>
      </c>
      <c r="D4" s="408" t="s">
        <v>536</v>
      </c>
      <c r="E4" s="382" t="s">
        <v>283</v>
      </c>
      <c r="F4" s="421" t="s">
        <v>537</v>
      </c>
      <c r="G4" s="422"/>
      <c r="H4" s="422"/>
      <c r="I4" s="423"/>
      <c r="J4" s="422" t="s">
        <v>538</v>
      </c>
      <c r="K4" s="422"/>
      <c r="L4" s="422"/>
      <c r="M4" s="424"/>
      <c r="N4" s="382" t="s">
        <v>539</v>
      </c>
      <c r="O4" s="26"/>
      <c r="P4" s="26"/>
      <c r="Q4" s="26"/>
      <c r="R4" s="26"/>
      <c r="S4" s="26"/>
      <c r="T4" s="26"/>
      <c r="U4" s="26"/>
    </row>
    <row r="5" spans="1:21" s="9" customFormat="1" ht="21.75" customHeight="1">
      <c r="A5" s="416"/>
      <c r="B5" s="410"/>
      <c r="C5" s="413"/>
      <c r="D5" s="406"/>
      <c r="E5" s="419"/>
      <c r="F5" s="425" t="s">
        <v>540</v>
      </c>
      <c r="G5" s="434" t="s">
        <v>541</v>
      </c>
      <c r="H5" s="436" t="s">
        <v>542</v>
      </c>
      <c r="I5" s="437" t="s">
        <v>543</v>
      </c>
      <c r="J5" s="438" t="s">
        <v>535</v>
      </c>
      <c r="K5" s="427" t="s">
        <v>544</v>
      </c>
      <c r="L5" s="429" t="s">
        <v>545</v>
      </c>
      <c r="M5" s="430"/>
      <c r="N5" s="419"/>
      <c r="O5" s="26"/>
      <c r="P5" s="26"/>
      <c r="Q5" s="26"/>
      <c r="R5" s="26"/>
      <c r="S5" s="26"/>
      <c r="T5" s="26"/>
      <c r="U5" s="26"/>
    </row>
    <row r="6" spans="1:21" s="9" customFormat="1" ht="23.25" customHeight="1" thickBot="1">
      <c r="A6" s="417"/>
      <c r="B6" s="411"/>
      <c r="C6" s="409"/>
      <c r="D6" s="407"/>
      <c r="E6" s="420"/>
      <c r="F6" s="426"/>
      <c r="G6" s="435"/>
      <c r="H6" s="435"/>
      <c r="I6" s="420"/>
      <c r="J6" s="439"/>
      <c r="K6" s="428"/>
      <c r="L6" s="28" t="s">
        <v>542</v>
      </c>
      <c r="M6" s="27" t="s">
        <v>543</v>
      </c>
      <c r="N6" s="420"/>
      <c r="O6" s="26"/>
      <c r="P6" s="26"/>
      <c r="Q6" s="26"/>
      <c r="R6" s="26"/>
      <c r="S6" s="26"/>
      <c r="T6" s="26"/>
      <c r="U6" s="26"/>
    </row>
    <row r="7" spans="1:21" ht="15.75" customHeight="1" thickTop="1">
      <c r="A7" s="267" t="s">
        <v>546</v>
      </c>
      <c r="B7" s="268">
        <v>1</v>
      </c>
      <c r="C7" s="29" t="s">
        <v>547</v>
      </c>
      <c r="D7" s="30"/>
      <c r="E7" s="31" t="s">
        <v>548</v>
      </c>
      <c r="F7" s="87">
        <v>1528269</v>
      </c>
      <c r="G7" s="269">
        <v>1538736</v>
      </c>
      <c r="H7" s="269">
        <f>(F7+G7)</f>
        <v>3067005</v>
      </c>
      <c r="I7" s="270">
        <f>(H7/H225)*100</f>
        <v>54.553803267246316</v>
      </c>
      <c r="J7" s="271" t="s">
        <v>549</v>
      </c>
      <c r="K7" s="32" t="s">
        <v>298</v>
      </c>
      <c r="L7" s="272">
        <v>2403891</v>
      </c>
      <c r="M7" s="273">
        <v>52.5</v>
      </c>
      <c r="N7" s="33"/>
      <c r="O7" s="34"/>
      <c r="P7" s="34"/>
      <c r="Q7" s="34"/>
      <c r="R7" s="34"/>
      <c r="S7" s="34"/>
      <c r="T7" s="34"/>
      <c r="U7" s="34"/>
    </row>
    <row r="8" spans="1:21" ht="15.75" customHeight="1">
      <c r="A8" s="274"/>
      <c r="B8" s="268"/>
      <c r="C8" s="29"/>
      <c r="D8" s="30" t="s">
        <v>550</v>
      </c>
      <c r="E8" s="31" t="s">
        <v>550</v>
      </c>
      <c r="F8" s="88"/>
      <c r="G8" s="100"/>
      <c r="H8" s="100"/>
      <c r="I8" s="33"/>
      <c r="J8" s="275"/>
      <c r="K8" s="35" t="s">
        <v>298</v>
      </c>
      <c r="L8" s="35"/>
      <c r="M8" s="276"/>
      <c r="N8" s="33"/>
      <c r="O8" s="34"/>
      <c r="P8" s="34"/>
      <c r="Q8" s="34"/>
      <c r="R8" s="34"/>
      <c r="S8" s="34"/>
      <c r="T8" s="34"/>
      <c r="U8" s="34"/>
    </row>
    <row r="9" spans="1:21" ht="15.75" customHeight="1">
      <c r="A9" s="274"/>
      <c r="B9" s="268"/>
      <c r="C9" s="29"/>
      <c r="D9" s="30" t="s">
        <v>551</v>
      </c>
      <c r="E9" s="31" t="s">
        <v>551</v>
      </c>
      <c r="F9" s="88"/>
      <c r="G9" s="100"/>
      <c r="H9" s="100"/>
      <c r="I9" s="33"/>
      <c r="J9" s="277"/>
      <c r="K9" s="36" t="s">
        <v>298</v>
      </c>
      <c r="L9" s="36"/>
      <c r="M9" s="25"/>
      <c r="N9" s="33"/>
      <c r="O9" s="34"/>
      <c r="P9" s="34"/>
      <c r="Q9" s="34"/>
      <c r="R9" s="34"/>
      <c r="S9" s="34"/>
      <c r="T9" s="34"/>
      <c r="U9" s="34"/>
    </row>
    <row r="10" spans="1:21" ht="15.75" customHeight="1">
      <c r="A10" s="274"/>
      <c r="B10" s="268"/>
      <c r="C10" s="29"/>
      <c r="D10" s="30" t="s">
        <v>552</v>
      </c>
      <c r="E10" s="31" t="s">
        <v>552</v>
      </c>
      <c r="F10" s="88"/>
      <c r="G10" s="100"/>
      <c r="H10" s="100"/>
      <c r="I10" s="33"/>
      <c r="J10" s="277"/>
      <c r="K10" s="36"/>
      <c r="L10" s="36"/>
      <c r="M10" s="25"/>
      <c r="N10" s="33"/>
      <c r="O10" s="34"/>
      <c r="P10" s="34"/>
      <c r="Q10" s="34"/>
      <c r="R10" s="34"/>
      <c r="S10" s="34"/>
      <c r="T10" s="34"/>
      <c r="U10" s="34"/>
    </row>
    <row r="11" spans="1:21" ht="15.75" customHeight="1">
      <c r="A11" s="274"/>
      <c r="B11" s="268"/>
      <c r="C11" s="29"/>
      <c r="D11" s="30" t="s">
        <v>553</v>
      </c>
      <c r="E11" s="31" t="s">
        <v>553</v>
      </c>
      <c r="F11" s="88"/>
      <c r="G11" s="100"/>
      <c r="H11" s="100"/>
      <c r="I11" s="33"/>
      <c r="J11" s="277"/>
      <c r="K11" s="35" t="s">
        <v>298</v>
      </c>
      <c r="L11" s="35"/>
      <c r="M11" s="276"/>
      <c r="N11" s="33"/>
      <c r="O11" s="34"/>
      <c r="P11" s="34"/>
      <c r="Q11" s="34"/>
      <c r="R11" s="34"/>
      <c r="S11" s="34"/>
      <c r="T11" s="34"/>
      <c r="U11" s="34"/>
    </row>
    <row r="12" spans="1:14" ht="13.5">
      <c r="A12" s="274"/>
      <c r="B12" s="268"/>
      <c r="C12" s="29"/>
      <c r="D12" s="30" t="s">
        <v>554</v>
      </c>
      <c r="E12" s="31" t="s">
        <v>554</v>
      </c>
      <c r="F12" s="88"/>
      <c r="G12" s="100"/>
      <c r="H12" s="100"/>
      <c r="I12" s="33"/>
      <c r="J12" s="277"/>
      <c r="K12" s="35" t="s">
        <v>298</v>
      </c>
      <c r="L12" s="35"/>
      <c r="M12" s="276"/>
      <c r="N12" s="33"/>
    </row>
    <row r="13" spans="1:14" ht="13.5">
      <c r="A13" s="278"/>
      <c r="B13" s="279"/>
      <c r="C13" s="29"/>
      <c r="D13" s="30"/>
      <c r="E13" s="31" t="s">
        <v>555</v>
      </c>
      <c r="F13" s="88"/>
      <c r="G13" s="100"/>
      <c r="H13" s="100"/>
      <c r="I13" s="33"/>
      <c r="J13" s="277"/>
      <c r="K13" s="36"/>
      <c r="L13" s="36"/>
      <c r="M13" s="25"/>
      <c r="N13" s="33"/>
    </row>
    <row r="14" spans="1:14" ht="13.5">
      <c r="A14" s="278"/>
      <c r="B14" s="279"/>
      <c r="C14" s="29"/>
      <c r="D14" s="30"/>
      <c r="E14" s="31" t="s">
        <v>556</v>
      </c>
      <c r="F14" s="88"/>
      <c r="G14" s="100"/>
      <c r="H14" s="100"/>
      <c r="I14" s="33"/>
      <c r="J14" s="277"/>
      <c r="K14" s="57" t="s">
        <v>557</v>
      </c>
      <c r="L14" s="35"/>
      <c r="M14" s="25"/>
      <c r="N14" s="37" t="s">
        <v>284</v>
      </c>
    </row>
    <row r="15" spans="1:14" ht="13.5">
      <c r="A15" s="278"/>
      <c r="B15" s="279"/>
      <c r="C15" s="29"/>
      <c r="D15" s="30"/>
      <c r="E15" s="31" t="s">
        <v>285</v>
      </c>
      <c r="F15" s="88"/>
      <c r="G15" s="100"/>
      <c r="H15" s="100"/>
      <c r="I15" s="33"/>
      <c r="J15" s="277"/>
      <c r="K15" s="36"/>
      <c r="L15" s="36"/>
      <c r="M15" s="25"/>
      <c r="N15" s="33"/>
    </row>
    <row r="16" spans="1:14" ht="13.5">
      <c r="A16" s="278"/>
      <c r="B16" s="279"/>
      <c r="C16" s="29"/>
      <c r="D16" s="30"/>
      <c r="E16" s="31" t="s">
        <v>286</v>
      </c>
      <c r="F16" s="88"/>
      <c r="G16" s="100"/>
      <c r="H16" s="100"/>
      <c r="I16" s="33"/>
      <c r="J16" s="277"/>
      <c r="K16" s="36"/>
      <c r="L16" s="36"/>
      <c r="M16" s="25"/>
      <c r="N16" s="33"/>
    </row>
    <row r="17" spans="1:14" ht="13.5">
      <c r="A17" s="278"/>
      <c r="B17" s="279"/>
      <c r="C17" s="29"/>
      <c r="D17" s="30"/>
      <c r="E17" s="31" t="s">
        <v>287</v>
      </c>
      <c r="F17" s="88"/>
      <c r="G17" s="100"/>
      <c r="H17" s="100"/>
      <c r="I17" s="33"/>
      <c r="J17" s="277"/>
      <c r="K17" s="36"/>
      <c r="L17" s="36"/>
      <c r="M17" s="25"/>
      <c r="N17" s="33"/>
    </row>
    <row r="18" spans="1:14" ht="13.5">
      <c r="A18" s="278"/>
      <c r="B18" s="279"/>
      <c r="C18" s="29"/>
      <c r="D18" s="30"/>
      <c r="E18" s="31" t="s">
        <v>288</v>
      </c>
      <c r="F18" s="88"/>
      <c r="G18" s="100"/>
      <c r="H18" s="100"/>
      <c r="I18" s="33"/>
      <c r="J18" s="277"/>
      <c r="K18" s="36"/>
      <c r="L18" s="36"/>
      <c r="M18" s="25"/>
      <c r="N18" s="33"/>
    </row>
    <row r="19" spans="1:14" ht="13.5">
      <c r="A19" s="278"/>
      <c r="B19" s="279"/>
      <c r="C19" s="29"/>
      <c r="D19" s="30"/>
      <c r="E19" s="31" t="s">
        <v>558</v>
      </c>
      <c r="F19" s="88"/>
      <c r="G19" s="100"/>
      <c r="H19" s="100"/>
      <c r="I19" s="33"/>
      <c r="J19" s="277"/>
      <c r="K19" s="36" t="s">
        <v>289</v>
      </c>
      <c r="L19" s="36"/>
      <c r="M19" s="25"/>
      <c r="N19" s="37" t="s">
        <v>284</v>
      </c>
    </row>
    <row r="20" spans="1:14" ht="13.5">
      <c r="A20" s="278"/>
      <c r="B20" s="279"/>
      <c r="C20" s="29"/>
      <c r="D20" s="30"/>
      <c r="E20" s="31" t="s">
        <v>290</v>
      </c>
      <c r="F20" s="88"/>
      <c r="G20" s="100"/>
      <c r="H20" s="100"/>
      <c r="I20" s="33"/>
      <c r="J20" s="277"/>
      <c r="K20" s="36"/>
      <c r="L20" s="36"/>
      <c r="M20" s="25"/>
      <c r="N20" s="33"/>
    </row>
    <row r="21" spans="1:14" ht="13.5">
      <c r="A21" s="278"/>
      <c r="B21" s="280"/>
      <c r="C21" s="38"/>
      <c r="D21" s="39"/>
      <c r="E21" s="40" t="s">
        <v>559</v>
      </c>
      <c r="F21" s="89"/>
      <c r="G21" s="101"/>
      <c r="H21" s="101"/>
      <c r="I21" s="42"/>
      <c r="J21" s="281"/>
      <c r="K21" s="41"/>
      <c r="L21" s="41"/>
      <c r="M21" s="282"/>
      <c r="N21" s="42"/>
    </row>
    <row r="22" spans="1:14" ht="13.5">
      <c r="A22" s="278"/>
      <c r="B22" s="279">
        <v>2</v>
      </c>
      <c r="C22" s="29" t="s">
        <v>291</v>
      </c>
      <c r="D22" s="30"/>
      <c r="E22" s="31"/>
      <c r="F22" s="88">
        <v>108257</v>
      </c>
      <c r="G22" s="100">
        <v>106997</v>
      </c>
      <c r="H22" s="100">
        <f>(F22+G22)</f>
        <v>215254</v>
      </c>
      <c r="I22" s="283">
        <f>(H22/H225)*100</f>
        <v>3.82879205234026</v>
      </c>
      <c r="J22" s="277"/>
      <c r="K22" s="36"/>
      <c r="L22" s="36"/>
      <c r="M22" s="25"/>
      <c r="N22" s="33" t="s">
        <v>292</v>
      </c>
    </row>
    <row r="23" spans="1:14" ht="13.5">
      <c r="A23" s="278"/>
      <c r="B23" s="279"/>
      <c r="C23" s="29"/>
      <c r="D23" s="30" t="s">
        <v>293</v>
      </c>
      <c r="E23" s="31" t="s">
        <v>293</v>
      </c>
      <c r="F23" s="88"/>
      <c r="G23" s="100"/>
      <c r="H23" s="100"/>
      <c r="I23" s="33"/>
      <c r="J23" s="275"/>
      <c r="K23" s="35" t="s">
        <v>294</v>
      </c>
      <c r="L23" s="35"/>
      <c r="M23" s="276"/>
      <c r="N23" s="37" t="s">
        <v>284</v>
      </c>
    </row>
    <row r="24" spans="1:14" ht="13.5">
      <c r="A24" s="278"/>
      <c r="B24" s="279"/>
      <c r="C24" s="29"/>
      <c r="D24" s="30" t="s">
        <v>295</v>
      </c>
      <c r="E24" s="31" t="s">
        <v>295</v>
      </c>
      <c r="F24" s="88"/>
      <c r="G24" s="100"/>
      <c r="H24" s="100"/>
      <c r="I24" s="33"/>
      <c r="J24" s="275"/>
      <c r="K24" s="35" t="s">
        <v>289</v>
      </c>
      <c r="L24" s="35"/>
      <c r="M24" s="276"/>
      <c r="N24" s="33" t="s">
        <v>296</v>
      </c>
    </row>
    <row r="25" spans="1:14" ht="13.5">
      <c r="A25" s="278"/>
      <c r="B25" s="279"/>
      <c r="C25" s="29"/>
      <c r="D25" s="30" t="s">
        <v>297</v>
      </c>
      <c r="E25" s="31" t="s">
        <v>297</v>
      </c>
      <c r="F25" s="88"/>
      <c r="G25" s="100"/>
      <c r="H25" s="100"/>
      <c r="I25" s="33"/>
      <c r="J25" s="275"/>
      <c r="K25" s="35" t="s">
        <v>298</v>
      </c>
      <c r="L25" s="35"/>
      <c r="M25" s="276"/>
      <c r="N25" s="33" t="s">
        <v>296</v>
      </c>
    </row>
    <row r="26" spans="1:14" ht="13.5">
      <c r="A26" s="278"/>
      <c r="B26" s="279"/>
      <c r="C26" s="29"/>
      <c r="D26" s="30" t="s">
        <v>299</v>
      </c>
      <c r="E26" s="31" t="s">
        <v>299</v>
      </c>
      <c r="F26" s="88"/>
      <c r="G26" s="100"/>
      <c r="H26" s="100"/>
      <c r="I26" s="33"/>
      <c r="J26" s="275"/>
      <c r="K26" s="35" t="s">
        <v>298</v>
      </c>
      <c r="L26" s="35"/>
      <c r="M26" s="276"/>
      <c r="N26" s="33" t="s">
        <v>296</v>
      </c>
    </row>
    <row r="27" spans="1:14" ht="13.5">
      <c r="A27" s="278"/>
      <c r="B27" s="279"/>
      <c r="C27" s="29"/>
      <c r="D27" s="30"/>
      <c r="E27" s="31" t="s">
        <v>300</v>
      </c>
      <c r="F27" s="88"/>
      <c r="G27" s="100"/>
      <c r="H27" s="100"/>
      <c r="I27" s="33"/>
      <c r="J27" s="277"/>
      <c r="K27" s="35" t="s">
        <v>298</v>
      </c>
      <c r="L27" s="35"/>
      <c r="M27" s="276"/>
      <c r="N27" s="33" t="s">
        <v>296</v>
      </c>
    </row>
    <row r="28" spans="1:14" ht="13.5">
      <c r="A28" s="278"/>
      <c r="B28" s="279"/>
      <c r="C28" s="29"/>
      <c r="D28" s="30"/>
      <c r="E28" s="31" t="s">
        <v>301</v>
      </c>
      <c r="F28" s="88"/>
      <c r="G28" s="100"/>
      <c r="H28" s="100"/>
      <c r="I28" s="33"/>
      <c r="J28" s="277"/>
      <c r="K28" s="35" t="s">
        <v>298</v>
      </c>
      <c r="L28" s="35"/>
      <c r="M28" s="276"/>
      <c r="N28" s="33" t="s">
        <v>296</v>
      </c>
    </row>
    <row r="29" spans="1:14" ht="13.5">
      <c r="A29" s="278"/>
      <c r="B29" s="279"/>
      <c r="C29" s="29"/>
      <c r="D29" s="30"/>
      <c r="E29" s="31" t="s">
        <v>560</v>
      </c>
      <c r="F29" s="88"/>
      <c r="G29" s="100"/>
      <c r="H29" s="100"/>
      <c r="I29" s="33"/>
      <c r="J29" s="277"/>
      <c r="K29" s="36" t="s">
        <v>298</v>
      </c>
      <c r="L29" s="36"/>
      <c r="M29" s="25"/>
      <c r="N29" s="33" t="s">
        <v>296</v>
      </c>
    </row>
    <row r="30" spans="1:14" ht="13.5">
      <c r="A30" s="278"/>
      <c r="B30" s="280"/>
      <c r="C30" s="38"/>
      <c r="D30" s="39"/>
      <c r="E30" s="40" t="s">
        <v>302</v>
      </c>
      <c r="F30" s="89"/>
      <c r="G30" s="101"/>
      <c r="H30" s="101"/>
      <c r="I30" s="42"/>
      <c r="J30" s="281"/>
      <c r="K30" s="41"/>
      <c r="L30" s="41"/>
      <c r="M30" s="282"/>
      <c r="N30" s="42"/>
    </row>
    <row r="31" spans="1:14" ht="13.5">
      <c r="A31" s="278"/>
      <c r="B31" s="279">
        <v>3</v>
      </c>
      <c r="C31" s="29" t="s">
        <v>303</v>
      </c>
      <c r="D31" s="30"/>
      <c r="E31" s="31" t="s">
        <v>304</v>
      </c>
      <c r="F31" s="88">
        <v>91634</v>
      </c>
      <c r="G31" s="100">
        <v>95757</v>
      </c>
      <c r="H31" s="100">
        <f>(F31+G31)</f>
        <v>187391</v>
      </c>
      <c r="I31" s="283">
        <f>(H31/H225)*100</f>
        <v>3.3331839198346778</v>
      </c>
      <c r="J31" s="277" t="s">
        <v>561</v>
      </c>
      <c r="K31" s="35" t="s">
        <v>562</v>
      </c>
      <c r="L31" s="284">
        <v>472458</v>
      </c>
      <c r="M31" s="285">
        <v>10.3</v>
      </c>
      <c r="N31" s="33"/>
    </row>
    <row r="32" spans="1:14" ht="13.5">
      <c r="A32" s="278"/>
      <c r="B32" s="279"/>
      <c r="C32" s="29"/>
      <c r="D32" s="30"/>
      <c r="E32" s="31" t="s">
        <v>563</v>
      </c>
      <c r="F32" s="88"/>
      <c r="G32" s="100"/>
      <c r="H32" s="100"/>
      <c r="I32" s="33"/>
      <c r="J32" s="277"/>
      <c r="K32" s="35" t="s">
        <v>562</v>
      </c>
      <c r="L32" s="35"/>
      <c r="M32" s="276"/>
      <c r="N32" s="33"/>
    </row>
    <row r="33" spans="1:14" ht="13.5">
      <c r="A33" s="278"/>
      <c r="B33" s="279"/>
      <c r="C33" s="29"/>
      <c r="D33" s="30"/>
      <c r="E33" s="31" t="s">
        <v>564</v>
      </c>
      <c r="F33" s="88"/>
      <c r="G33" s="100"/>
      <c r="H33" s="100"/>
      <c r="I33" s="33"/>
      <c r="J33" s="277"/>
      <c r="K33" s="36"/>
      <c r="L33" s="36"/>
      <c r="M33" s="25"/>
      <c r="N33" s="33"/>
    </row>
    <row r="34" spans="1:14" ht="13.5">
      <c r="A34" s="278"/>
      <c r="B34" s="279"/>
      <c r="C34" s="29"/>
      <c r="D34" s="30"/>
      <c r="E34" s="31" t="s">
        <v>565</v>
      </c>
      <c r="F34" s="88"/>
      <c r="G34" s="100"/>
      <c r="H34" s="100"/>
      <c r="I34" s="33"/>
      <c r="J34" s="277"/>
      <c r="K34" s="36" t="s">
        <v>562</v>
      </c>
      <c r="L34" s="36"/>
      <c r="M34" s="25"/>
      <c r="N34" s="33"/>
    </row>
    <row r="35" spans="1:14" ht="13.5">
      <c r="A35" s="278"/>
      <c r="B35" s="279"/>
      <c r="C35" s="29"/>
      <c r="D35" s="30"/>
      <c r="E35" s="31" t="s">
        <v>566</v>
      </c>
      <c r="F35" s="88"/>
      <c r="G35" s="100"/>
      <c r="H35" s="100"/>
      <c r="I35" s="33"/>
      <c r="J35" s="277"/>
      <c r="K35" s="36" t="s">
        <v>562</v>
      </c>
      <c r="L35" s="36"/>
      <c r="M35" s="25"/>
      <c r="N35" s="33"/>
    </row>
    <row r="36" spans="1:14" ht="13.5">
      <c r="A36" s="278"/>
      <c r="B36" s="280"/>
      <c r="C36" s="38"/>
      <c r="D36" s="39"/>
      <c r="E36" s="40" t="s">
        <v>567</v>
      </c>
      <c r="F36" s="89"/>
      <c r="G36" s="101"/>
      <c r="H36" s="101"/>
      <c r="I36" s="42"/>
      <c r="J36" s="281"/>
      <c r="K36" s="41" t="s">
        <v>562</v>
      </c>
      <c r="L36" s="41"/>
      <c r="M36" s="282"/>
      <c r="N36" s="42" t="s">
        <v>305</v>
      </c>
    </row>
    <row r="37" spans="1:14" ht="13.5">
      <c r="A37" s="278"/>
      <c r="B37" s="279">
        <v>4</v>
      </c>
      <c r="C37" s="29" t="s">
        <v>306</v>
      </c>
      <c r="D37" s="30"/>
      <c r="E37" s="31" t="s">
        <v>307</v>
      </c>
      <c r="F37" s="88">
        <v>61100</v>
      </c>
      <c r="G37" s="100">
        <v>61954</v>
      </c>
      <c r="H37" s="100">
        <f>(F37+G37)</f>
        <v>123054</v>
      </c>
      <c r="I37" s="283">
        <f>(H37/H225)*100</f>
        <v>2.1888010313800366</v>
      </c>
      <c r="J37" s="275" t="s">
        <v>568</v>
      </c>
      <c r="K37" s="35" t="s">
        <v>298</v>
      </c>
      <c r="L37" s="284">
        <v>119191</v>
      </c>
      <c r="M37" s="286">
        <v>2.6</v>
      </c>
      <c r="N37" s="33"/>
    </row>
    <row r="38" spans="1:14" ht="13.5">
      <c r="A38" s="278"/>
      <c r="B38" s="279"/>
      <c r="C38" s="29"/>
      <c r="D38" s="30" t="s">
        <v>569</v>
      </c>
      <c r="E38" s="31" t="s">
        <v>569</v>
      </c>
      <c r="F38" s="88"/>
      <c r="G38" s="100"/>
      <c r="H38" s="100"/>
      <c r="I38" s="33"/>
      <c r="J38" s="275"/>
      <c r="K38" s="36" t="s">
        <v>298</v>
      </c>
      <c r="L38" s="287"/>
      <c r="M38" s="279"/>
      <c r="N38" s="37" t="s">
        <v>309</v>
      </c>
    </row>
    <row r="39" spans="1:14" ht="13.5">
      <c r="A39" s="278"/>
      <c r="B39" s="280"/>
      <c r="C39" s="38"/>
      <c r="D39" s="39"/>
      <c r="E39" s="40"/>
      <c r="F39" s="89"/>
      <c r="G39" s="101"/>
      <c r="H39" s="101"/>
      <c r="I39" s="42"/>
      <c r="J39" s="281"/>
      <c r="K39" s="43" t="s">
        <v>310</v>
      </c>
      <c r="L39" s="41"/>
      <c r="M39" s="282"/>
      <c r="N39" s="44" t="s">
        <v>311</v>
      </c>
    </row>
    <row r="40" spans="1:14" ht="13.5">
      <c r="A40" s="278"/>
      <c r="B40" s="279">
        <v>5</v>
      </c>
      <c r="C40" s="29" t="s">
        <v>312</v>
      </c>
      <c r="D40" s="30"/>
      <c r="E40" s="31" t="s">
        <v>313</v>
      </c>
      <c r="F40" s="88">
        <v>14493</v>
      </c>
      <c r="G40" s="100">
        <v>14949</v>
      </c>
      <c r="H40" s="100">
        <f>(F40+G40)</f>
        <v>29442</v>
      </c>
      <c r="I40" s="283">
        <f>(H40/H225)*100</f>
        <v>0.5236943127886216</v>
      </c>
      <c r="J40" s="277" t="s">
        <v>570</v>
      </c>
      <c r="K40" s="35" t="s">
        <v>289</v>
      </c>
      <c r="L40" s="284">
        <v>26239</v>
      </c>
      <c r="M40" s="286">
        <v>0.6</v>
      </c>
      <c r="N40" s="33"/>
    </row>
    <row r="41" spans="1:14" ht="13.5">
      <c r="A41" s="278"/>
      <c r="B41" s="279"/>
      <c r="C41" s="29"/>
      <c r="D41" s="30" t="s">
        <v>310</v>
      </c>
      <c r="E41" s="31" t="s">
        <v>310</v>
      </c>
      <c r="F41" s="88"/>
      <c r="G41" s="100"/>
      <c r="H41" s="100"/>
      <c r="I41" s="33"/>
      <c r="J41" s="277"/>
      <c r="K41" s="35" t="s">
        <v>289</v>
      </c>
      <c r="L41" s="35"/>
      <c r="M41" s="276"/>
      <c r="N41" s="37" t="s">
        <v>315</v>
      </c>
    </row>
    <row r="42" spans="1:14" ht="13.5">
      <c r="A42" s="278"/>
      <c r="B42" s="279"/>
      <c r="C42" s="29"/>
      <c r="D42" s="30" t="s">
        <v>316</v>
      </c>
      <c r="E42" s="31" t="s">
        <v>316</v>
      </c>
      <c r="F42" s="88"/>
      <c r="G42" s="100"/>
      <c r="H42" s="100"/>
      <c r="I42" s="33"/>
      <c r="J42" s="277"/>
      <c r="K42" s="35"/>
      <c r="L42" s="35"/>
      <c r="M42" s="276"/>
      <c r="N42" s="37"/>
    </row>
    <row r="43" spans="1:14" ht="13.5">
      <c r="A43" s="278"/>
      <c r="B43" s="280"/>
      <c r="C43" s="38"/>
      <c r="D43" s="39"/>
      <c r="E43" s="40"/>
      <c r="F43" s="89"/>
      <c r="G43" s="101"/>
      <c r="H43" s="101"/>
      <c r="I43" s="42"/>
      <c r="J43" s="281"/>
      <c r="K43" s="43" t="s">
        <v>318</v>
      </c>
      <c r="L43" s="165"/>
      <c r="M43" s="282"/>
      <c r="N43" s="44" t="s">
        <v>319</v>
      </c>
    </row>
    <row r="44" spans="1:14" ht="13.5">
      <c r="A44" s="278"/>
      <c r="B44" s="288">
        <v>6</v>
      </c>
      <c r="C44" s="45" t="s">
        <v>320</v>
      </c>
      <c r="D44" s="46"/>
      <c r="E44" s="47" t="s">
        <v>320</v>
      </c>
      <c r="F44" s="90">
        <v>3101</v>
      </c>
      <c r="G44" s="103">
        <v>3059</v>
      </c>
      <c r="H44" s="103">
        <f>(F44+G44)</f>
        <v>6160</v>
      </c>
      <c r="I44" s="289">
        <f>(H44/H225)*100</f>
        <v>0.10956989901426224</v>
      </c>
      <c r="J44" s="290" t="s">
        <v>571</v>
      </c>
      <c r="K44" s="48" t="s">
        <v>572</v>
      </c>
      <c r="L44" s="291">
        <v>4630</v>
      </c>
      <c r="M44" s="288">
        <v>0.1</v>
      </c>
      <c r="N44" s="49"/>
    </row>
    <row r="45" spans="1:14" ht="13.5">
      <c r="A45" s="278"/>
      <c r="B45" s="279">
        <v>7</v>
      </c>
      <c r="C45" s="29" t="s">
        <v>573</v>
      </c>
      <c r="D45" s="30"/>
      <c r="E45" s="31" t="s">
        <v>574</v>
      </c>
      <c r="F45" s="88">
        <v>1799</v>
      </c>
      <c r="G45" s="100">
        <v>1934</v>
      </c>
      <c r="H45" s="100">
        <f>(F45+G45)</f>
        <v>3733</v>
      </c>
      <c r="I45" s="283">
        <f>(H45/H225)*100</f>
        <v>0.06640007029549365</v>
      </c>
      <c r="J45" s="275" t="s">
        <v>573</v>
      </c>
      <c r="K45" s="35" t="s">
        <v>572</v>
      </c>
      <c r="L45" s="284">
        <v>2745</v>
      </c>
      <c r="M45" s="286">
        <v>0.1</v>
      </c>
      <c r="N45" s="33"/>
    </row>
    <row r="46" spans="1:14" ht="13.5">
      <c r="A46" s="278"/>
      <c r="B46" s="280"/>
      <c r="C46" s="38"/>
      <c r="D46" s="39"/>
      <c r="E46" s="40" t="s">
        <v>575</v>
      </c>
      <c r="F46" s="89"/>
      <c r="G46" s="101"/>
      <c r="H46" s="101"/>
      <c r="I46" s="42"/>
      <c r="J46" s="281"/>
      <c r="K46" s="41"/>
      <c r="L46" s="41"/>
      <c r="M46" s="282"/>
      <c r="N46" s="42"/>
    </row>
    <row r="47" spans="1:14" ht="14.25" thickBot="1">
      <c r="A47" s="292"/>
      <c r="B47" s="293">
        <v>8</v>
      </c>
      <c r="C47" s="50" t="s">
        <v>576</v>
      </c>
      <c r="D47" s="51"/>
      <c r="E47" s="52" t="s">
        <v>577</v>
      </c>
      <c r="F47" s="91">
        <v>7382</v>
      </c>
      <c r="G47" s="109">
        <v>7417</v>
      </c>
      <c r="H47" s="294">
        <f>(F47+G47)</f>
        <v>14799</v>
      </c>
      <c r="I47" s="295">
        <f>(H47/H225)*100</f>
        <v>0.2632345674532576</v>
      </c>
      <c r="J47" s="296"/>
      <c r="K47" s="53" t="s">
        <v>572</v>
      </c>
      <c r="L47" s="53"/>
      <c r="M47" s="297"/>
      <c r="N47" s="54" t="s">
        <v>321</v>
      </c>
    </row>
    <row r="48" spans="1:14" ht="13.5">
      <c r="A48" s="278" t="s">
        <v>578</v>
      </c>
      <c r="B48" s="279">
        <v>9</v>
      </c>
      <c r="C48" s="29" t="s">
        <v>579</v>
      </c>
      <c r="D48" s="30"/>
      <c r="E48" s="31" t="s">
        <v>580</v>
      </c>
      <c r="F48" s="88">
        <v>306875</v>
      </c>
      <c r="G48" s="100">
        <v>307018</v>
      </c>
      <c r="H48" s="100">
        <f>(F48+G48)</f>
        <v>613893</v>
      </c>
      <c r="I48" s="283">
        <f>(H48/H225)*100</f>
        <v>10.91951201551339</v>
      </c>
      <c r="J48" s="275" t="s">
        <v>581</v>
      </c>
      <c r="K48" s="35" t="s">
        <v>289</v>
      </c>
      <c r="L48" s="298">
        <v>500957</v>
      </c>
      <c r="M48" s="299">
        <v>11</v>
      </c>
      <c r="N48" s="55"/>
    </row>
    <row r="49" spans="1:14" ht="13.5">
      <c r="A49" s="278"/>
      <c r="B49" s="279"/>
      <c r="C49" s="29"/>
      <c r="D49" s="30" t="s">
        <v>582</v>
      </c>
      <c r="E49" s="31" t="s">
        <v>582</v>
      </c>
      <c r="F49" s="88"/>
      <c r="G49" s="100"/>
      <c r="H49" s="100"/>
      <c r="I49" s="33"/>
      <c r="J49" s="277"/>
      <c r="K49" s="35" t="s">
        <v>289</v>
      </c>
      <c r="L49" s="35"/>
      <c r="M49" s="276"/>
      <c r="N49" s="55" t="s">
        <v>322</v>
      </c>
    </row>
    <row r="50" spans="1:14" ht="13.5">
      <c r="A50" s="278"/>
      <c r="B50" s="279"/>
      <c r="C50" s="29"/>
      <c r="D50" s="30" t="s">
        <v>583</v>
      </c>
      <c r="E50" s="31" t="s">
        <v>584</v>
      </c>
      <c r="F50" s="88"/>
      <c r="G50" s="100"/>
      <c r="H50" s="100"/>
      <c r="I50" s="33"/>
      <c r="J50" s="277"/>
      <c r="K50" s="35" t="s">
        <v>294</v>
      </c>
      <c r="L50" s="35"/>
      <c r="M50" s="276"/>
      <c r="N50" s="55"/>
    </row>
    <row r="51" spans="1:14" ht="13.5">
      <c r="A51" s="278"/>
      <c r="B51" s="279"/>
      <c r="C51" s="29"/>
      <c r="D51" s="30" t="s">
        <v>323</v>
      </c>
      <c r="E51" s="31" t="s">
        <v>323</v>
      </c>
      <c r="F51" s="88"/>
      <c r="G51" s="100"/>
      <c r="H51" s="100"/>
      <c r="I51" s="33"/>
      <c r="J51" s="277"/>
      <c r="K51" s="35" t="s">
        <v>294</v>
      </c>
      <c r="L51" s="35"/>
      <c r="M51" s="276"/>
      <c r="N51" s="55"/>
    </row>
    <row r="52" spans="1:14" ht="13.5">
      <c r="A52" s="278"/>
      <c r="B52" s="279"/>
      <c r="C52" s="29"/>
      <c r="D52" s="30" t="s">
        <v>324</v>
      </c>
      <c r="E52" s="31" t="s">
        <v>324</v>
      </c>
      <c r="F52" s="88"/>
      <c r="G52" s="100"/>
      <c r="H52" s="100"/>
      <c r="I52" s="33"/>
      <c r="J52" s="277"/>
      <c r="K52" s="35" t="s">
        <v>294</v>
      </c>
      <c r="L52" s="35"/>
      <c r="M52" s="276"/>
      <c r="N52" s="55"/>
    </row>
    <row r="53" spans="1:14" ht="13.5">
      <c r="A53" s="278"/>
      <c r="B53" s="279"/>
      <c r="C53" s="29"/>
      <c r="D53" s="30" t="s">
        <v>325</v>
      </c>
      <c r="E53" s="31" t="s">
        <v>585</v>
      </c>
      <c r="F53" s="88"/>
      <c r="G53" s="100"/>
      <c r="H53" s="100"/>
      <c r="I53" s="33"/>
      <c r="J53" s="277"/>
      <c r="K53" s="35" t="s">
        <v>294</v>
      </c>
      <c r="L53" s="35"/>
      <c r="M53" s="276"/>
      <c r="N53" s="55"/>
    </row>
    <row r="54" spans="1:14" ht="13.5">
      <c r="A54" s="278"/>
      <c r="B54" s="279"/>
      <c r="C54" s="29"/>
      <c r="D54" s="30" t="s">
        <v>326</v>
      </c>
      <c r="E54" s="31" t="s">
        <v>586</v>
      </c>
      <c r="F54" s="88"/>
      <c r="G54" s="100"/>
      <c r="H54" s="100"/>
      <c r="I54" s="33"/>
      <c r="J54" s="277"/>
      <c r="K54" s="35" t="s">
        <v>294</v>
      </c>
      <c r="L54" s="35"/>
      <c r="M54" s="276"/>
      <c r="N54" s="55"/>
    </row>
    <row r="55" spans="1:14" ht="13.5">
      <c r="A55" s="278"/>
      <c r="B55" s="279"/>
      <c r="C55" s="29"/>
      <c r="D55" s="30" t="s">
        <v>327</v>
      </c>
      <c r="E55" s="31" t="s">
        <v>327</v>
      </c>
      <c r="F55" s="88"/>
      <c r="G55" s="100"/>
      <c r="H55" s="100"/>
      <c r="I55" s="33"/>
      <c r="J55" s="277"/>
      <c r="K55" s="35" t="s">
        <v>294</v>
      </c>
      <c r="L55" s="35"/>
      <c r="M55" s="276"/>
      <c r="N55" s="55"/>
    </row>
    <row r="56" spans="1:14" ht="13.5">
      <c r="A56" s="278"/>
      <c r="B56" s="279"/>
      <c r="C56" s="29"/>
      <c r="D56" s="30" t="s">
        <v>328</v>
      </c>
      <c r="E56" s="31" t="s">
        <v>328</v>
      </c>
      <c r="F56" s="88"/>
      <c r="G56" s="100"/>
      <c r="H56" s="100"/>
      <c r="I56" s="33"/>
      <c r="J56" s="277"/>
      <c r="K56" s="35" t="s">
        <v>294</v>
      </c>
      <c r="L56" s="35"/>
      <c r="M56" s="276"/>
      <c r="N56" s="55"/>
    </row>
    <row r="57" spans="1:14" ht="13.5">
      <c r="A57" s="278"/>
      <c r="B57" s="279"/>
      <c r="C57" s="29"/>
      <c r="D57" s="30" t="s">
        <v>329</v>
      </c>
      <c r="E57" s="31" t="s">
        <v>329</v>
      </c>
      <c r="F57" s="88"/>
      <c r="G57" s="100"/>
      <c r="H57" s="100"/>
      <c r="I57" s="33"/>
      <c r="J57" s="277"/>
      <c r="K57" s="36"/>
      <c r="L57" s="36"/>
      <c r="M57" s="25"/>
      <c r="N57" s="55"/>
    </row>
    <row r="58" spans="1:14" ht="13.5">
      <c r="A58" s="278"/>
      <c r="B58" s="279"/>
      <c r="C58" s="29"/>
      <c r="D58" s="30" t="s">
        <v>587</v>
      </c>
      <c r="E58" s="31" t="s">
        <v>587</v>
      </c>
      <c r="F58" s="88"/>
      <c r="G58" s="100"/>
      <c r="H58" s="100"/>
      <c r="I58" s="33"/>
      <c r="J58" s="277"/>
      <c r="K58" s="36"/>
      <c r="L58" s="36"/>
      <c r="M58" s="25"/>
      <c r="N58" s="55" t="s">
        <v>330</v>
      </c>
    </row>
    <row r="59" spans="1:14" ht="13.5">
      <c r="A59" s="278"/>
      <c r="B59" s="279"/>
      <c r="C59" s="29"/>
      <c r="D59" s="30"/>
      <c r="E59" s="31" t="s">
        <v>331</v>
      </c>
      <c r="F59" s="88"/>
      <c r="G59" s="100"/>
      <c r="H59" s="100"/>
      <c r="I59" s="33"/>
      <c r="J59" s="277"/>
      <c r="K59" s="36"/>
      <c r="L59" s="36"/>
      <c r="M59" s="25"/>
      <c r="N59" s="55"/>
    </row>
    <row r="60" spans="1:14" ht="13.5">
      <c r="A60" s="278"/>
      <c r="B60" s="279"/>
      <c r="C60" s="29"/>
      <c r="D60" s="30"/>
      <c r="E60" s="31" t="s">
        <v>332</v>
      </c>
      <c r="F60" s="88"/>
      <c r="G60" s="100"/>
      <c r="H60" s="100"/>
      <c r="I60" s="33"/>
      <c r="J60" s="277"/>
      <c r="K60" s="36"/>
      <c r="L60" s="36"/>
      <c r="M60" s="25"/>
      <c r="N60" s="55"/>
    </row>
    <row r="61" spans="1:14" ht="13.5">
      <c r="A61" s="278"/>
      <c r="B61" s="279"/>
      <c r="C61" s="29"/>
      <c r="D61" s="30"/>
      <c r="E61" s="31" t="s">
        <v>333</v>
      </c>
      <c r="F61" s="88"/>
      <c r="G61" s="100"/>
      <c r="H61" s="100"/>
      <c r="I61" s="33"/>
      <c r="J61" s="277"/>
      <c r="K61" s="36"/>
      <c r="L61" s="36"/>
      <c r="M61" s="25"/>
      <c r="N61" s="33"/>
    </row>
    <row r="62" spans="1:14" s="9" customFormat="1" ht="13.5">
      <c r="A62" s="278"/>
      <c r="B62" s="279"/>
      <c r="C62" s="29"/>
      <c r="D62" s="30"/>
      <c r="E62" s="31" t="s">
        <v>334</v>
      </c>
      <c r="F62" s="88"/>
      <c r="G62" s="100"/>
      <c r="H62" s="100"/>
      <c r="I62" s="33"/>
      <c r="J62" s="277"/>
      <c r="K62" s="36"/>
      <c r="L62" s="36"/>
      <c r="M62" s="25"/>
      <c r="N62" s="33"/>
    </row>
    <row r="63" spans="1:14" ht="13.5">
      <c r="A63" s="300"/>
      <c r="C63" s="29"/>
      <c r="D63" s="30"/>
      <c r="E63" s="56" t="s">
        <v>335</v>
      </c>
      <c r="F63" s="92"/>
      <c r="G63" s="99"/>
      <c r="H63" s="99"/>
      <c r="I63" s="301"/>
      <c r="J63" s="275"/>
      <c r="K63" s="35"/>
      <c r="L63" s="35"/>
      <c r="M63" s="276"/>
      <c r="N63" s="33"/>
    </row>
    <row r="64" spans="1:14" ht="13.5">
      <c r="A64" s="300"/>
      <c r="C64" s="29"/>
      <c r="D64" s="30"/>
      <c r="E64" s="56"/>
      <c r="F64" s="92"/>
      <c r="G64" s="99"/>
      <c r="H64" s="99"/>
      <c r="I64" s="301"/>
      <c r="J64" s="275"/>
      <c r="K64" s="57" t="s">
        <v>588</v>
      </c>
      <c r="L64" s="36"/>
      <c r="M64" s="25"/>
      <c r="N64" s="37" t="s">
        <v>336</v>
      </c>
    </row>
    <row r="65" spans="1:14" ht="13.5">
      <c r="A65" s="300"/>
      <c r="C65" s="29"/>
      <c r="D65" s="30" t="s">
        <v>337</v>
      </c>
      <c r="E65" s="56" t="s">
        <v>337</v>
      </c>
      <c r="F65" s="92"/>
      <c r="G65" s="99"/>
      <c r="H65" s="99"/>
      <c r="I65" s="301"/>
      <c r="J65" s="275"/>
      <c r="K65" s="35" t="s">
        <v>317</v>
      </c>
      <c r="L65" s="35"/>
      <c r="M65" s="276"/>
      <c r="N65" s="33" t="s">
        <v>338</v>
      </c>
    </row>
    <row r="66" spans="1:14" ht="13.5">
      <c r="A66" s="300"/>
      <c r="C66" s="29"/>
      <c r="D66" s="30" t="s">
        <v>339</v>
      </c>
      <c r="E66" s="31" t="s">
        <v>340</v>
      </c>
      <c r="F66" s="88"/>
      <c r="G66" s="100"/>
      <c r="H66" s="100"/>
      <c r="I66" s="33"/>
      <c r="J66" s="277"/>
      <c r="K66" s="36" t="s">
        <v>308</v>
      </c>
      <c r="L66" s="36"/>
      <c r="M66" s="25"/>
      <c r="N66" s="33" t="s">
        <v>341</v>
      </c>
    </row>
    <row r="67" spans="1:14" ht="13.5">
      <c r="A67" s="300"/>
      <c r="C67" s="29"/>
      <c r="D67" s="30" t="s">
        <v>342</v>
      </c>
      <c r="E67" s="31" t="s">
        <v>342</v>
      </c>
      <c r="F67" s="88"/>
      <c r="G67" s="100"/>
      <c r="H67" s="100"/>
      <c r="I67" s="33"/>
      <c r="J67" s="277"/>
      <c r="K67" s="36" t="s">
        <v>343</v>
      </c>
      <c r="L67" s="36"/>
      <c r="M67" s="25"/>
      <c r="N67" s="33" t="s">
        <v>341</v>
      </c>
    </row>
    <row r="68" spans="1:14" ht="13.5">
      <c r="A68" s="300"/>
      <c r="B68" s="61"/>
      <c r="C68" s="38"/>
      <c r="D68" s="39"/>
      <c r="E68" s="58" t="s">
        <v>344</v>
      </c>
      <c r="F68" s="93"/>
      <c r="G68" s="104"/>
      <c r="H68" s="104"/>
      <c r="I68" s="302"/>
      <c r="J68" s="303"/>
      <c r="K68" s="59" t="s">
        <v>343</v>
      </c>
      <c r="L68" s="59"/>
      <c r="M68" s="304"/>
      <c r="N68" s="42" t="s">
        <v>345</v>
      </c>
    </row>
    <row r="69" spans="1:14" ht="13.5">
      <c r="A69" s="300"/>
      <c r="B69" s="9">
        <v>10</v>
      </c>
      <c r="C69" s="29" t="s">
        <v>346</v>
      </c>
      <c r="D69" s="60"/>
      <c r="E69" s="56"/>
      <c r="F69" s="92">
        <v>10843</v>
      </c>
      <c r="G69" s="99">
        <v>11079</v>
      </c>
      <c r="H69" s="100">
        <f>(F69+G69)</f>
        <v>21922</v>
      </c>
      <c r="I69" s="283">
        <f>(H69/H225)*100</f>
        <v>0.38993365684913256</v>
      </c>
      <c r="J69" s="275"/>
      <c r="K69" s="67" t="s">
        <v>589</v>
      </c>
      <c r="L69" s="65"/>
      <c r="M69" s="305"/>
      <c r="N69" s="37" t="s">
        <v>347</v>
      </c>
    </row>
    <row r="70" spans="1:14" ht="13.5">
      <c r="A70" s="300"/>
      <c r="C70" s="29"/>
      <c r="D70" s="60" t="s">
        <v>348</v>
      </c>
      <c r="E70" s="56" t="s">
        <v>348</v>
      </c>
      <c r="F70" s="92"/>
      <c r="G70" s="99"/>
      <c r="H70" s="99"/>
      <c r="I70" s="301"/>
      <c r="J70" s="275" t="s">
        <v>348</v>
      </c>
      <c r="K70" s="35" t="s">
        <v>349</v>
      </c>
      <c r="L70" s="306">
        <v>23193</v>
      </c>
      <c r="M70" s="307">
        <v>0.5</v>
      </c>
      <c r="N70" s="33"/>
    </row>
    <row r="71" spans="1:14" ht="13.5">
      <c r="A71" s="300"/>
      <c r="C71" s="29"/>
      <c r="D71" s="30"/>
      <c r="E71" s="56" t="s">
        <v>350</v>
      </c>
      <c r="F71" s="92"/>
      <c r="G71" s="99"/>
      <c r="H71" s="99"/>
      <c r="I71" s="301"/>
      <c r="J71" s="275"/>
      <c r="K71" s="35" t="s">
        <v>349</v>
      </c>
      <c r="L71" s="35"/>
      <c r="M71" s="276"/>
      <c r="N71" s="33"/>
    </row>
    <row r="72" spans="1:14" ht="13.5">
      <c r="A72" s="300"/>
      <c r="C72" s="29"/>
      <c r="D72" s="30"/>
      <c r="E72" s="56" t="s">
        <v>351</v>
      </c>
      <c r="F72" s="92"/>
      <c r="G72" s="99"/>
      <c r="H72" s="99"/>
      <c r="I72" s="301"/>
      <c r="J72" s="275"/>
      <c r="K72" s="35" t="s">
        <v>349</v>
      </c>
      <c r="L72" s="35"/>
      <c r="M72" s="276"/>
      <c r="N72" s="33"/>
    </row>
    <row r="73" spans="1:14" ht="13.5">
      <c r="A73" s="300"/>
      <c r="B73" s="61"/>
      <c r="C73" s="38"/>
      <c r="D73" s="39"/>
      <c r="E73" s="58" t="s">
        <v>352</v>
      </c>
      <c r="F73" s="93"/>
      <c r="G73" s="104"/>
      <c r="H73" s="104"/>
      <c r="I73" s="302"/>
      <c r="J73" s="303"/>
      <c r="K73" s="59" t="s">
        <v>349</v>
      </c>
      <c r="L73" s="59"/>
      <c r="M73" s="304"/>
      <c r="N73" s="42" t="s">
        <v>330</v>
      </c>
    </row>
    <row r="74" spans="1:14" ht="13.5">
      <c r="A74" s="300"/>
      <c r="B74" s="9">
        <v>11</v>
      </c>
      <c r="C74" s="62" t="s">
        <v>353</v>
      </c>
      <c r="D74" s="63"/>
      <c r="E74" s="64"/>
      <c r="F74" s="94">
        <v>4354</v>
      </c>
      <c r="G74" s="105">
        <v>4211</v>
      </c>
      <c r="H74" s="100">
        <f>(F74+G74)</f>
        <v>8565</v>
      </c>
      <c r="I74" s="283">
        <f>(H74/H225)*100</f>
        <v>0.15234840666512273</v>
      </c>
      <c r="J74" s="308" t="s">
        <v>590</v>
      </c>
      <c r="K74" s="309" t="s">
        <v>591</v>
      </c>
      <c r="L74" s="284">
        <v>5834</v>
      </c>
      <c r="M74" s="310">
        <v>0.1</v>
      </c>
      <c r="N74" s="66"/>
    </row>
    <row r="75" spans="1:14" ht="13.5">
      <c r="A75" s="300"/>
      <c r="C75" s="29"/>
      <c r="D75" s="30"/>
      <c r="E75" s="56" t="s">
        <v>592</v>
      </c>
      <c r="F75" s="92"/>
      <c r="G75" s="99"/>
      <c r="H75" s="99"/>
      <c r="I75" s="301"/>
      <c r="J75" s="275"/>
      <c r="K75" s="35" t="s">
        <v>572</v>
      </c>
      <c r="L75" s="35"/>
      <c r="M75" s="276"/>
      <c r="N75" s="33"/>
    </row>
    <row r="76" spans="1:14" ht="13.5">
      <c r="A76" s="300"/>
      <c r="B76" s="61"/>
      <c r="C76" s="38"/>
      <c r="D76" s="39"/>
      <c r="E76" s="58" t="s">
        <v>593</v>
      </c>
      <c r="F76" s="93"/>
      <c r="G76" s="104"/>
      <c r="H76" s="104"/>
      <c r="I76" s="302"/>
      <c r="J76" s="303"/>
      <c r="K76" s="59" t="s">
        <v>572</v>
      </c>
      <c r="L76" s="59"/>
      <c r="M76" s="304"/>
      <c r="N76" s="42"/>
    </row>
    <row r="77" spans="1:14" ht="13.5">
      <c r="A77" s="300"/>
      <c r="B77" s="9">
        <v>12</v>
      </c>
      <c r="C77" s="29" t="s">
        <v>594</v>
      </c>
      <c r="D77" s="30"/>
      <c r="E77" s="56" t="s">
        <v>595</v>
      </c>
      <c r="F77" s="92">
        <v>13171</v>
      </c>
      <c r="G77" s="99">
        <v>13143</v>
      </c>
      <c r="H77" s="100">
        <f>(F77+G77)</f>
        <v>26314</v>
      </c>
      <c r="I77" s="283">
        <f>(H77/H225)*100</f>
        <v>0.46805557186060004</v>
      </c>
      <c r="J77" s="275" t="s">
        <v>594</v>
      </c>
      <c r="K77" s="35" t="s">
        <v>572</v>
      </c>
      <c r="L77" s="284">
        <v>21395</v>
      </c>
      <c r="M77" s="286">
        <v>0.5</v>
      </c>
      <c r="N77" s="33"/>
    </row>
    <row r="78" spans="1:14" ht="13.5">
      <c r="A78" s="300"/>
      <c r="C78" s="29"/>
      <c r="D78" s="30"/>
      <c r="E78" s="56" t="s">
        <v>596</v>
      </c>
      <c r="F78" s="92"/>
      <c r="G78" s="99"/>
      <c r="H78" s="99"/>
      <c r="I78" s="301"/>
      <c r="J78" s="275"/>
      <c r="K78" s="35"/>
      <c r="L78" s="35"/>
      <c r="M78" s="276"/>
      <c r="N78" s="33"/>
    </row>
    <row r="79" spans="1:14" ht="13.5">
      <c r="A79" s="300"/>
      <c r="C79" s="29"/>
      <c r="D79" s="30" t="s">
        <v>597</v>
      </c>
      <c r="E79" s="31" t="s">
        <v>598</v>
      </c>
      <c r="F79" s="88"/>
      <c r="G79" s="100"/>
      <c r="H79" s="100"/>
      <c r="I79" s="33"/>
      <c r="J79" s="277"/>
      <c r="K79" s="36"/>
      <c r="L79" s="36"/>
      <c r="M79" s="25"/>
      <c r="N79" s="33"/>
    </row>
    <row r="80" spans="1:14" ht="13.5">
      <c r="A80" s="300"/>
      <c r="C80" s="29"/>
      <c r="D80" s="30" t="s">
        <v>599</v>
      </c>
      <c r="E80" s="31" t="s">
        <v>599</v>
      </c>
      <c r="F80" s="88"/>
      <c r="G80" s="100"/>
      <c r="H80" s="100"/>
      <c r="I80" s="33"/>
      <c r="J80" s="277"/>
      <c r="K80" s="67" t="s">
        <v>600</v>
      </c>
      <c r="L80" s="35"/>
      <c r="M80" s="276"/>
      <c r="N80" s="33"/>
    </row>
    <row r="81" spans="1:14" ht="13.5">
      <c r="A81" s="300"/>
      <c r="C81" s="29"/>
      <c r="D81" s="30" t="s">
        <v>601</v>
      </c>
      <c r="E81" s="31" t="s">
        <v>601</v>
      </c>
      <c r="F81" s="88"/>
      <c r="G81" s="100"/>
      <c r="H81" s="100"/>
      <c r="I81" s="33"/>
      <c r="J81" s="277"/>
      <c r="K81" s="68" t="s">
        <v>602</v>
      </c>
      <c r="L81" s="36"/>
      <c r="M81" s="276"/>
      <c r="N81" s="33"/>
    </row>
    <row r="82" spans="1:14" ht="13.5">
      <c r="A82" s="300"/>
      <c r="C82" s="29"/>
      <c r="D82" s="30" t="s">
        <v>603</v>
      </c>
      <c r="E82" s="31" t="s">
        <v>603</v>
      </c>
      <c r="F82" s="88"/>
      <c r="G82" s="100"/>
      <c r="H82" s="100"/>
      <c r="I82" s="33"/>
      <c r="J82" s="277"/>
      <c r="K82" s="68"/>
      <c r="L82" s="36"/>
      <c r="M82" s="276"/>
      <c r="N82" s="33"/>
    </row>
    <row r="83" spans="1:14" ht="13.5">
      <c r="A83" s="300"/>
      <c r="B83" s="61"/>
      <c r="C83" s="38"/>
      <c r="D83" s="39"/>
      <c r="E83" s="40"/>
      <c r="F83" s="89"/>
      <c r="G83" s="101"/>
      <c r="H83" s="101"/>
      <c r="I83" s="42"/>
      <c r="J83" s="281"/>
      <c r="K83" s="43" t="s">
        <v>604</v>
      </c>
      <c r="L83" s="41"/>
      <c r="M83" s="282"/>
      <c r="N83" s="44" t="s">
        <v>354</v>
      </c>
    </row>
    <row r="84" spans="1:14" ht="13.5">
      <c r="A84" s="300"/>
      <c r="B84" s="9">
        <v>13</v>
      </c>
      <c r="C84" s="62" t="s">
        <v>355</v>
      </c>
      <c r="D84" s="63"/>
      <c r="E84" s="69" t="s">
        <v>356</v>
      </c>
      <c r="F84" s="95">
        <v>248</v>
      </c>
      <c r="G84" s="106">
        <v>266</v>
      </c>
      <c r="H84" s="100">
        <f>(F84+G84)</f>
        <v>514</v>
      </c>
      <c r="I84" s="283">
        <f>(H84/H225)*100</f>
        <v>0.009142683132034219</v>
      </c>
      <c r="J84" s="311"/>
      <c r="K84" s="70"/>
      <c r="L84" s="70"/>
      <c r="M84" s="312"/>
      <c r="N84" s="66" t="s">
        <v>292</v>
      </c>
    </row>
    <row r="85" spans="1:14" ht="13.5">
      <c r="A85" s="300"/>
      <c r="B85" s="313"/>
      <c r="C85" s="38"/>
      <c r="D85" s="39"/>
      <c r="E85" s="40" t="s">
        <v>357</v>
      </c>
      <c r="F85" s="89"/>
      <c r="G85" s="101"/>
      <c r="H85" s="101"/>
      <c r="I85" s="42"/>
      <c r="J85" s="281"/>
      <c r="K85" s="43" t="s">
        <v>605</v>
      </c>
      <c r="L85" s="41"/>
      <c r="M85" s="282"/>
      <c r="N85" s="44" t="s">
        <v>358</v>
      </c>
    </row>
    <row r="86" spans="1:14" ht="13.5">
      <c r="A86" s="300"/>
      <c r="B86" s="314">
        <v>14</v>
      </c>
      <c r="C86" s="62" t="s">
        <v>606</v>
      </c>
      <c r="D86" s="63"/>
      <c r="E86" s="69" t="s">
        <v>607</v>
      </c>
      <c r="F86" s="95">
        <v>329</v>
      </c>
      <c r="G86" s="106">
        <v>320</v>
      </c>
      <c r="H86" s="100">
        <f>(F86+G86)</f>
        <v>649</v>
      </c>
      <c r="I86" s="283">
        <f>(H86/H225)*100</f>
        <v>0.011543971503288342</v>
      </c>
      <c r="J86" s="311"/>
      <c r="K86" s="70"/>
      <c r="L86" s="70"/>
      <c r="M86" s="312"/>
      <c r="N86" s="66" t="s">
        <v>292</v>
      </c>
    </row>
    <row r="87" spans="1:14" ht="13.5">
      <c r="A87" s="300"/>
      <c r="C87" s="29"/>
      <c r="D87" s="30"/>
      <c r="E87" s="31" t="s">
        <v>359</v>
      </c>
      <c r="F87" s="88"/>
      <c r="G87" s="100"/>
      <c r="H87" s="101"/>
      <c r="I87" s="42"/>
      <c r="J87" s="277"/>
      <c r="K87" s="43" t="s">
        <v>608</v>
      </c>
      <c r="L87" s="41"/>
      <c r="M87" s="282"/>
      <c r="N87" s="44" t="s">
        <v>360</v>
      </c>
    </row>
    <row r="88" spans="1:14" ht="13.5">
      <c r="A88" s="300"/>
      <c r="B88" s="315">
        <v>15</v>
      </c>
      <c r="C88" s="45" t="s">
        <v>361</v>
      </c>
      <c r="D88" s="46"/>
      <c r="E88" s="47" t="s">
        <v>362</v>
      </c>
      <c r="F88" s="90">
        <v>1014</v>
      </c>
      <c r="G88" s="103">
        <v>950</v>
      </c>
      <c r="H88" s="101">
        <f>(F88+G88)</f>
        <v>1964</v>
      </c>
      <c r="I88" s="289">
        <f>(H88/H225)*100</f>
        <v>0.03493429897143036</v>
      </c>
      <c r="J88" s="290" t="s">
        <v>361</v>
      </c>
      <c r="K88" s="48" t="s">
        <v>314</v>
      </c>
      <c r="L88" s="291">
        <v>1509</v>
      </c>
      <c r="M88" s="316">
        <v>0</v>
      </c>
      <c r="N88" s="49"/>
    </row>
    <row r="89" spans="1:14" ht="13.5">
      <c r="A89" s="300"/>
      <c r="B89" s="317">
        <v>16</v>
      </c>
      <c r="C89" s="45" t="s">
        <v>363</v>
      </c>
      <c r="D89" s="46"/>
      <c r="E89" s="47" t="s">
        <v>364</v>
      </c>
      <c r="F89" s="90">
        <v>9460</v>
      </c>
      <c r="G89" s="103">
        <v>10367</v>
      </c>
      <c r="H89" s="101">
        <f>(F89+G89)</f>
        <v>19827</v>
      </c>
      <c r="I89" s="289">
        <f>(H89/H225)*100</f>
        <v>0.3526692187915223</v>
      </c>
      <c r="J89" s="290" t="s">
        <v>363</v>
      </c>
      <c r="K89" s="48" t="s">
        <v>314</v>
      </c>
      <c r="L89" s="291">
        <v>16740</v>
      </c>
      <c r="M89" s="288">
        <v>0.4</v>
      </c>
      <c r="N89" s="49"/>
    </row>
    <row r="90" spans="1:14" ht="13.5">
      <c r="A90" s="300"/>
      <c r="B90" s="318">
        <v>17</v>
      </c>
      <c r="C90" s="29" t="s">
        <v>365</v>
      </c>
      <c r="D90" s="30"/>
      <c r="E90" s="31" t="s">
        <v>366</v>
      </c>
      <c r="F90" s="88">
        <v>1761</v>
      </c>
      <c r="G90" s="100">
        <v>1772</v>
      </c>
      <c r="H90" s="106">
        <f>(F90+G90)</f>
        <v>3533</v>
      </c>
      <c r="I90" s="283">
        <f>(H90/H225)*100</f>
        <v>0.06284260604178385</v>
      </c>
      <c r="J90" s="277" t="s">
        <v>365</v>
      </c>
      <c r="K90" s="35" t="s">
        <v>314</v>
      </c>
      <c r="L90" s="284">
        <v>2213</v>
      </c>
      <c r="M90" s="310">
        <v>0</v>
      </c>
      <c r="N90" s="33"/>
    </row>
    <row r="91" spans="1:14" ht="13.5">
      <c r="A91" s="300"/>
      <c r="B91" s="61"/>
      <c r="C91" s="38"/>
      <c r="D91" s="39" t="s">
        <v>367</v>
      </c>
      <c r="E91" s="40" t="s">
        <v>367</v>
      </c>
      <c r="F91" s="89"/>
      <c r="G91" s="101"/>
      <c r="H91" s="101"/>
      <c r="I91" s="42"/>
      <c r="J91" s="281"/>
      <c r="K91" s="41" t="s">
        <v>314</v>
      </c>
      <c r="L91" s="41"/>
      <c r="M91" s="282"/>
      <c r="N91" s="42" t="s">
        <v>330</v>
      </c>
    </row>
    <row r="92" spans="1:14" ht="13.5">
      <c r="A92" s="300"/>
      <c r="B92" s="318">
        <v>18</v>
      </c>
      <c r="C92" s="29" t="s">
        <v>368</v>
      </c>
      <c r="D92" s="30"/>
      <c r="E92" s="31"/>
      <c r="F92" s="88">
        <v>58366</v>
      </c>
      <c r="G92" s="100">
        <v>59910</v>
      </c>
      <c r="H92" s="106">
        <f>(F92+G92)</f>
        <v>118276</v>
      </c>
      <c r="I92" s="283">
        <f>(H92/H225)*100</f>
        <v>2.103813210358909</v>
      </c>
      <c r="J92" s="275" t="s">
        <v>609</v>
      </c>
      <c r="K92" s="68" t="s">
        <v>610</v>
      </c>
      <c r="L92" s="284">
        <v>95440</v>
      </c>
      <c r="M92" s="286">
        <v>2.1</v>
      </c>
      <c r="N92" s="33"/>
    </row>
    <row r="93" spans="1:14" ht="13.5">
      <c r="A93" s="300"/>
      <c r="B93" s="318"/>
      <c r="C93" s="29"/>
      <c r="D93" s="30"/>
      <c r="E93" s="31" t="s">
        <v>611</v>
      </c>
      <c r="F93" s="88"/>
      <c r="G93" s="100"/>
      <c r="H93" s="100"/>
      <c r="I93" s="33"/>
      <c r="J93" s="277"/>
      <c r="K93" s="36"/>
      <c r="L93" s="36"/>
      <c r="M93" s="25"/>
      <c r="N93" s="33"/>
    </row>
    <row r="94" spans="1:14" ht="13.5">
      <c r="A94" s="300"/>
      <c r="B94" s="61"/>
      <c r="C94" s="38"/>
      <c r="D94" s="39" t="s">
        <v>612</v>
      </c>
      <c r="E94" s="40" t="s">
        <v>613</v>
      </c>
      <c r="F94" s="89"/>
      <c r="G94" s="101"/>
      <c r="H94" s="101"/>
      <c r="I94" s="42"/>
      <c r="J94" s="281"/>
      <c r="K94" s="74"/>
      <c r="L94" s="41"/>
      <c r="M94" s="282"/>
      <c r="N94" s="44" t="s">
        <v>369</v>
      </c>
    </row>
    <row r="95" spans="1:14" ht="13.5">
      <c r="A95" s="300"/>
      <c r="B95" s="318">
        <v>19</v>
      </c>
      <c r="C95" s="29" t="s">
        <v>370</v>
      </c>
      <c r="D95" s="30"/>
      <c r="E95" s="31"/>
      <c r="F95" s="88">
        <v>57823</v>
      </c>
      <c r="G95" s="100">
        <v>60019</v>
      </c>
      <c r="H95" s="106">
        <f>(F95+G95)</f>
        <v>117842</v>
      </c>
      <c r="I95" s="283">
        <f>(H95/H225)*100</f>
        <v>2.0960935129283587</v>
      </c>
      <c r="J95" s="277" t="s">
        <v>370</v>
      </c>
      <c r="K95" s="68" t="s">
        <v>614</v>
      </c>
      <c r="L95" s="284">
        <v>92321</v>
      </c>
      <c r="M95" s="310">
        <v>2</v>
      </c>
      <c r="N95" s="33"/>
    </row>
    <row r="96" spans="1:14" ht="13.5">
      <c r="A96" s="300"/>
      <c r="B96" s="318"/>
      <c r="C96" s="29"/>
      <c r="D96" s="30"/>
      <c r="E96" s="31" t="s">
        <v>371</v>
      </c>
      <c r="F96" s="88"/>
      <c r="G96" s="100"/>
      <c r="H96" s="100"/>
      <c r="I96" s="33"/>
      <c r="J96" s="277"/>
      <c r="K96" s="36"/>
      <c r="L96" s="36"/>
      <c r="M96" s="25"/>
      <c r="N96" s="33"/>
    </row>
    <row r="97" spans="1:14" ht="13.5">
      <c r="A97" s="300"/>
      <c r="C97" s="29"/>
      <c r="D97" s="30" t="s">
        <v>372</v>
      </c>
      <c r="E97" s="31" t="s">
        <v>372</v>
      </c>
      <c r="F97" s="88"/>
      <c r="G97" s="100"/>
      <c r="H97" s="100"/>
      <c r="I97" s="33"/>
      <c r="J97" s="275"/>
      <c r="K97" s="35" t="s">
        <v>349</v>
      </c>
      <c r="L97" s="35"/>
      <c r="M97" s="276"/>
      <c r="N97" s="33"/>
    </row>
    <row r="98" spans="1:14" ht="13.5">
      <c r="A98" s="300"/>
      <c r="C98" s="29"/>
      <c r="D98" s="30" t="s">
        <v>373</v>
      </c>
      <c r="E98" s="31" t="s">
        <v>373</v>
      </c>
      <c r="F98" s="88"/>
      <c r="G98" s="100"/>
      <c r="H98" s="100"/>
      <c r="I98" s="33"/>
      <c r="J98" s="277"/>
      <c r="K98" s="36"/>
      <c r="L98" s="36"/>
      <c r="M98" s="25"/>
      <c r="N98" s="33"/>
    </row>
    <row r="99" spans="1:14" ht="13.5">
      <c r="A99" s="300"/>
      <c r="C99" s="29"/>
      <c r="D99" s="30" t="s">
        <v>374</v>
      </c>
      <c r="E99" s="31" t="s">
        <v>374</v>
      </c>
      <c r="F99" s="88"/>
      <c r="G99" s="100"/>
      <c r="H99" s="100"/>
      <c r="I99" s="33"/>
      <c r="J99" s="277"/>
      <c r="K99" s="35" t="s">
        <v>349</v>
      </c>
      <c r="L99" s="35"/>
      <c r="M99" s="276"/>
      <c r="N99" s="33"/>
    </row>
    <row r="100" spans="1:14" ht="13.5">
      <c r="A100" s="300"/>
      <c r="B100" s="61"/>
      <c r="C100" s="38"/>
      <c r="D100" s="39" t="s">
        <v>375</v>
      </c>
      <c r="E100" s="40" t="s">
        <v>375</v>
      </c>
      <c r="F100" s="89"/>
      <c r="G100" s="101"/>
      <c r="H100" s="101"/>
      <c r="I100" s="42"/>
      <c r="J100" s="281"/>
      <c r="K100" s="41" t="s">
        <v>349</v>
      </c>
      <c r="L100" s="41"/>
      <c r="M100" s="282"/>
      <c r="N100" s="42"/>
    </row>
    <row r="101" spans="1:14" ht="13.5">
      <c r="A101" s="300"/>
      <c r="B101" s="319">
        <v>20</v>
      </c>
      <c r="C101" s="62" t="s">
        <v>615</v>
      </c>
      <c r="D101" s="63"/>
      <c r="E101" s="69"/>
      <c r="F101" s="95">
        <v>13130</v>
      </c>
      <c r="G101" s="106">
        <v>13550</v>
      </c>
      <c r="H101" s="106">
        <f>(F101+G101)</f>
        <v>26680</v>
      </c>
      <c r="I101" s="283">
        <f>(H101/H225)*100</f>
        <v>0.474565731444889</v>
      </c>
      <c r="J101" s="311" t="s">
        <v>616</v>
      </c>
      <c r="K101" s="320" t="s">
        <v>617</v>
      </c>
      <c r="L101" s="284">
        <v>20906</v>
      </c>
      <c r="M101" s="286">
        <v>0.5</v>
      </c>
      <c r="N101" s="66"/>
    </row>
    <row r="102" spans="1:14" ht="13.5">
      <c r="A102" s="300"/>
      <c r="B102" s="61"/>
      <c r="C102" s="38"/>
      <c r="D102" s="39"/>
      <c r="E102" s="40" t="s">
        <v>618</v>
      </c>
      <c r="F102" s="89"/>
      <c r="G102" s="101"/>
      <c r="H102" s="101"/>
      <c r="I102" s="42"/>
      <c r="J102" s="281"/>
      <c r="K102" s="41"/>
      <c r="L102" s="41"/>
      <c r="M102" s="282"/>
      <c r="N102" s="42"/>
    </row>
    <row r="103" spans="1:14" ht="13.5">
      <c r="A103" s="300"/>
      <c r="B103" s="9">
        <v>21</v>
      </c>
      <c r="C103" s="29" t="s">
        <v>619</v>
      </c>
      <c r="D103" s="30"/>
      <c r="E103" s="31"/>
      <c r="F103" s="88">
        <v>23009</v>
      </c>
      <c r="G103" s="100">
        <v>24166</v>
      </c>
      <c r="H103" s="106">
        <f>(F103+G103)</f>
        <v>47175</v>
      </c>
      <c r="I103" s="283">
        <f>(H103/H225)*100</f>
        <v>0.8391168808438021</v>
      </c>
      <c r="J103" s="277"/>
      <c r="K103" s="36"/>
      <c r="L103" s="36"/>
      <c r="M103" s="25"/>
      <c r="N103" s="37" t="s">
        <v>376</v>
      </c>
    </row>
    <row r="104" spans="1:14" ht="13.5">
      <c r="A104" s="300"/>
      <c r="C104" s="29"/>
      <c r="D104" s="30"/>
      <c r="E104" s="31" t="s">
        <v>377</v>
      </c>
      <c r="F104" s="88"/>
      <c r="G104" s="100"/>
      <c r="H104" s="100"/>
      <c r="I104" s="33"/>
      <c r="J104" s="277" t="s">
        <v>620</v>
      </c>
      <c r="K104" s="36" t="s">
        <v>314</v>
      </c>
      <c r="L104" s="306">
        <v>40519</v>
      </c>
      <c r="M104" s="307">
        <v>0.9</v>
      </c>
      <c r="N104" s="33"/>
    </row>
    <row r="105" spans="1:14" ht="13.5">
      <c r="A105" s="300"/>
      <c r="C105" s="29"/>
      <c r="D105" s="30"/>
      <c r="E105" s="31" t="s">
        <v>378</v>
      </c>
      <c r="F105" s="88"/>
      <c r="G105" s="100"/>
      <c r="H105" s="100"/>
      <c r="I105" s="33"/>
      <c r="J105" s="277"/>
      <c r="K105" s="36"/>
      <c r="L105" s="36"/>
      <c r="M105" s="25"/>
      <c r="N105" s="33"/>
    </row>
    <row r="106" spans="1:14" ht="13.5">
      <c r="A106" s="300"/>
      <c r="C106" s="29"/>
      <c r="D106" s="30"/>
      <c r="E106" s="31" t="s">
        <v>379</v>
      </c>
      <c r="F106" s="88"/>
      <c r="G106" s="100"/>
      <c r="H106" s="100"/>
      <c r="I106" s="33"/>
      <c r="J106" s="277"/>
      <c r="K106" s="36" t="s">
        <v>314</v>
      </c>
      <c r="L106" s="36"/>
      <c r="M106" s="25"/>
      <c r="N106" s="33"/>
    </row>
    <row r="107" spans="1:14" ht="13.5">
      <c r="A107" s="300"/>
      <c r="C107" s="29"/>
      <c r="D107" s="30" t="s">
        <v>380</v>
      </c>
      <c r="E107" s="31" t="s">
        <v>380</v>
      </c>
      <c r="F107" s="88"/>
      <c r="G107" s="100"/>
      <c r="H107" s="100"/>
      <c r="I107" s="33"/>
      <c r="J107" s="277"/>
      <c r="K107" s="71" t="s">
        <v>381</v>
      </c>
      <c r="L107" s="36"/>
      <c r="M107" s="276"/>
      <c r="N107" s="33"/>
    </row>
    <row r="108" spans="1:14" ht="13.5">
      <c r="A108" s="300"/>
      <c r="B108" s="61"/>
      <c r="C108" s="38"/>
      <c r="D108" s="39" t="s">
        <v>382</v>
      </c>
      <c r="E108" s="40" t="s">
        <v>382</v>
      </c>
      <c r="F108" s="89"/>
      <c r="G108" s="101"/>
      <c r="H108" s="101"/>
      <c r="I108" s="42"/>
      <c r="J108" s="281"/>
      <c r="K108" s="41" t="s">
        <v>314</v>
      </c>
      <c r="L108" s="41"/>
      <c r="M108" s="282"/>
      <c r="N108" s="42"/>
    </row>
    <row r="109" spans="1:14" ht="13.5">
      <c r="A109" s="300"/>
      <c r="B109" s="315">
        <v>22</v>
      </c>
      <c r="C109" s="45" t="s">
        <v>383</v>
      </c>
      <c r="D109" s="46"/>
      <c r="E109" s="47" t="s">
        <v>384</v>
      </c>
      <c r="F109" s="90">
        <v>14356</v>
      </c>
      <c r="G109" s="103">
        <v>14778</v>
      </c>
      <c r="H109" s="103">
        <f>(F109+G109)</f>
        <v>29134</v>
      </c>
      <c r="I109" s="289">
        <f>(H109/H225)*100</f>
        <v>0.5182158178379084</v>
      </c>
      <c r="J109" s="290" t="s">
        <v>621</v>
      </c>
      <c r="K109" s="98" t="s">
        <v>622</v>
      </c>
      <c r="L109" s="291">
        <v>23091</v>
      </c>
      <c r="M109" s="288">
        <v>0.5</v>
      </c>
      <c r="N109" s="72" t="s">
        <v>385</v>
      </c>
    </row>
    <row r="110" spans="1:14" ht="13.5">
      <c r="A110" s="300"/>
      <c r="B110" s="318">
        <v>23</v>
      </c>
      <c r="C110" s="29" t="s">
        <v>386</v>
      </c>
      <c r="D110" s="30"/>
      <c r="E110" s="31" t="s">
        <v>387</v>
      </c>
      <c r="F110" s="88">
        <v>16156</v>
      </c>
      <c r="G110" s="100">
        <v>16021</v>
      </c>
      <c r="H110" s="106">
        <f>(F110+G110)</f>
        <v>32177</v>
      </c>
      <c r="I110" s="283">
        <f>(H110/H225)*100</f>
        <v>0.5723426364581032</v>
      </c>
      <c r="J110" s="321" t="s">
        <v>386</v>
      </c>
      <c r="K110" s="35" t="s">
        <v>388</v>
      </c>
      <c r="L110" s="284">
        <v>30876</v>
      </c>
      <c r="M110" s="286">
        <v>0.7</v>
      </c>
      <c r="N110" s="33"/>
    </row>
    <row r="111" spans="1:14" ht="13.5">
      <c r="A111" s="300"/>
      <c r="C111" s="29"/>
      <c r="D111" s="30" t="s">
        <v>389</v>
      </c>
      <c r="E111" s="31" t="s">
        <v>390</v>
      </c>
      <c r="F111" s="88"/>
      <c r="G111" s="100"/>
      <c r="H111" s="100"/>
      <c r="I111" s="33"/>
      <c r="J111" s="277"/>
      <c r="K111" s="35" t="s">
        <v>388</v>
      </c>
      <c r="L111" s="35"/>
      <c r="M111" s="276"/>
      <c r="N111" s="33"/>
    </row>
    <row r="112" spans="1:14" ht="13.5">
      <c r="A112" s="300"/>
      <c r="B112" s="61"/>
      <c r="C112" s="38"/>
      <c r="D112" s="39" t="s">
        <v>391</v>
      </c>
      <c r="E112" s="40" t="s">
        <v>623</v>
      </c>
      <c r="F112" s="89"/>
      <c r="G112" s="101"/>
      <c r="H112" s="101"/>
      <c r="I112" s="42"/>
      <c r="J112" s="281"/>
      <c r="K112" s="41" t="s">
        <v>388</v>
      </c>
      <c r="L112" s="41"/>
      <c r="M112" s="282"/>
      <c r="N112" s="42"/>
    </row>
    <row r="113" spans="1:14" ht="13.5">
      <c r="A113" s="300"/>
      <c r="B113" s="315">
        <v>24</v>
      </c>
      <c r="C113" s="45" t="s">
        <v>392</v>
      </c>
      <c r="D113" s="46"/>
      <c r="E113" s="47" t="s">
        <v>393</v>
      </c>
      <c r="F113" s="90">
        <v>5274</v>
      </c>
      <c r="G113" s="103">
        <v>5296</v>
      </c>
      <c r="H113" s="103">
        <f>(F113+G113)</f>
        <v>10570</v>
      </c>
      <c r="I113" s="289">
        <f>(H113/H225)*100</f>
        <v>0.1880119858085636</v>
      </c>
      <c r="J113" s="290" t="s">
        <v>624</v>
      </c>
      <c r="K113" s="48" t="s">
        <v>298</v>
      </c>
      <c r="L113" s="291">
        <v>8013</v>
      </c>
      <c r="M113" s="288">
        <v>0.2</v>
      </c>
      <c r="N113" s="49"/>
    </row>
    <row r="114" spans="1:14" ht="13.5">
      <c r="A114" s="300"/>
      <c r="B114" s="318">
        <v>25</v>
      </c>
      <c r="C114" s="29" t="s">
        <v>625</v>
      </c>
      <c r="D114" s="30"/>
      <c r="E114" s="31"/>
      <c r="F114" s="88">
        <v>11134</v>
      </c>
      <c r="G114" s="100">
        <v>11638</v>
      </c>
      <c r="H114" s="106">
        <f>(F114+G114)</f>
        <v>22772</v>
      </c>
      <c r="I114" s="283">
        <f>(H114/H225)*100</f>
        <v>0.4050528799273993</v>
      </c>
      <c r="J114" s="277"/>
      <c r="K114" s="36"/>
      <c r="L114" s="36"/>
      <c r="M114" s="25"/>
      <c r="N114" s="37" t="s">
        <v>626</v>
      </c>
    </row>
    <row r="115" spans="1:14" ht="13.5">
      <c r="A115" s="300"/>
      <c r="B115" s="318"/>
      <c r="C115" s="29"/>
      <c r="D115" s="30"/>
      <c r="E115" s="31" t="s">
        <v>627</v>
      </c>
      <c r="F115" s="88"/>
      <c r="G115" s="100"/>
      <c r="H115" s="100"/>
      <c r="I115" s="33"/>
      <c r="J115" s="277" t="s">
        <v>628</v>
      </c>
      <c r="K115" s="36" t="s">
        <v>314</v>
      </c>
      <c r="L115" s="306">
        <v>17544</v>
      </c>
      <c r="M115" s="307">
        <v>0.4</v>
      </c>
      <c r="N115" s="33"/>
    </row>
    <row r="116" spans="1:14" ht="13.5">
      <c r="A116" s="300"/>
      <c r="B116" s="318"/>
      <c r="C116" s="29"/>
      <c r="D116" s="30"/>
      <c r="E116" s="31" t="s">
        <v>629</v>
      </c>
      <c r="F116" s="88"/>
      <c r="G116" s="100"/>
      <c r="H116" s="100"/>
      <c r="I116" s="33"/>
      <c r="J116" s="277"/>
      <c r="K116" s="36"/>
      <c r="L116" s="36"/>
      <c r="M116" s="25"/>
      <c r="N116" s="33"/>
    </row>
    <row r="117" spans="1:14" ht="13.5">
      <c r="A117" s="300"/>
      <c r="C117" s="29"/>
      <c r="D117" s="30"/>
      <c r="E117" s="31" t="s">
        <v>630</v>
      </c>
      <c r="F117" s="88"/>
      <c r="G117" s="100"/>
      <c r="H117" s="100"/>
      <c r="I117" s="33"/>
      <c r="J117" s="277"/>
      <c r="K117" s="35" t="s">
        <v>314</v>
      </c>
      <c r="L117" s="35"/>
      <c r="M117" s="276"/>
      <c r="N117" s="33"/>
    </row>
    <row r="118" spans="1:14" ht="13.5">
      <c r="A118" s="300"/>
      <c r="B118" s="61"/>
      <c r="C118" s="38"/>
      <c r="D118" s="39"/>
      <c r="E118" s="40" t="s">
        <v>631</v>
      </c>
      <c r="F118" s="89"/>
      <c r="G118" s="101"/>
      <c r="H118" s="101"/>
      <c r="I118" s="42"/>
      <c r="J118" s="281"/>
      <c r="K118" s="43" t="s">
        <v>632</v>
      </c>
      <c r="L118" s="41"/>
      <c r="M118" s="282"/>
      <c r="N118" s="42"/>
    </row>
    <row r="119" spans="1:14" ht="13.5">
      <c r="A119" s="300"/>
      <c r="B119" s="9">
        <v>26</v>
      </c>
      <c r="C119" s="29" t="s">
        <v>633</v>
      </c>
      <c r="D119" s="30"/>
      <c r="E119" s="31" t="s">
        <v>634</v>
      </c>
      <c r="F119" s="88">
        <v>11179</v>
      </c>
      <c r="G119" s="100">
        <v>11580</v>
      </c>
      <c r="H119" s="106">
        <f>(F119+G119)</f>
        <v>22759</v>
      </c>
      <c r="I119" s="283">
        <f>(H119/H225)*100</f>
        <v>0.40482164475090815</v>
      </c>
      <c r="J119" s="275" t="s">
        <v>635</v>
      </c>
      <c r="K119" s="35" t="s">
        <v>636</v>
      </c>
      <c r="L119" s="284">
        <v>17024</v>
      </c>
      <c r="M119" s="286">
        <v>0.4</v>
      </c>
      <c r="N119" s="33"/>
    </row>
    <row r="120" spans="1:14" ht="13.5">
      <c r="A120" s="300"/>
      <c r="C120" s="29"/>
      <c r="D120" s="30" t="s">
        <v>637</v>
      </c>
      <c r="E120" s="31" t="s">
        <v>637</v>
      </c>
      <c r="F120" s="88"/>
      <c r="G120" s="100"/>
      <c r="H120" s="100"/>
      <c r="I120" s="33"/>
      <c r="J120" s="277"/>
      <c r="K120" s="35" t="s">
        <v>636</v>
      </c>
      <c r="L120" s="35"/>
      <c r="M120" s="276"/>
      <c r="N120" s="33"/>
    </row>
    <row r="121" spans="1:14" ht="13.5">
      <c r="A121" s="300"/>
      <c r="B121" s="61"/>
      <c r="C121" s="38"/>
      <c r="D121" s="39" t="s">
        <v>638</v>
      </c>
      <c r="E121" s="40" t="s">
        <v>639</v>
      </c>
      <c r="F121" s="89"/>
      <c r="G121" s="101"/>
      <c r="H121" s="101"/>
      <c r="I121" s="42"/>
      <c r="J121" s="281"/>
      <c r="K121" s="41" t="s">
        <v>636</v>
      </c>
      <c r="L121" s="41"/>
      <c r="M121" s="282"/>
      <c r="N121" s="42"/>
    </row>
    <row r="122" spans="1:14" ht="13.5">
      <c r="A122" s="300"/>
      <c r="B122" s="319">
        <v>27</v>
      </c>
      <c r="C122" s="62" t="s">
        <v>640</v>
      </c>
      <c r="D122" s="63"/>
      <c r="E122" s="69" t="s">
        <v>641</v>
      </c>
      <c r="F122" s="95">
        <v>10449</v>
      </c>
      <c r="G122" s="106">
        <v>10831</v>
      </c>
      <c r="H122" s="106">
        <f>(F122+G122)</f>
        <v>21280</v>
      </c>
      <c r="I122" s="283">
        <f>(H122/H225)*100</f>
        <v>0.3785141965947241</v>
      </c>
      <c r="J122" s="311"/>
      <c r="K122" s="70"/>
      <c r="L122" s="70"/>
      <c r="M122" s="312"/>
      <c r="N122" s="73" t="s">
        <v>394</v>
      </c>
    </row>
    <row r="123" spans="1:14" ht="13.5">
      <c r="A123" s="300"/>
      <c r="B123" s="61"/>
      <c r="C123" s="38"/>
      <c r="D123" s="39"/>
      <c r="E123" s="40" t="s">
        <v>642</v>
      </c>
      <c r="F123" s="89"/>
      <c r="G123" s="101"/>
      <c r="H123" s="101"/>
      <c r="I123" s="42"/>
      <c r="J123" s="281" t="s">
        <v>643</v>
      </c>
      <c r="K123" s="41" t="s">
        <v>314</v>
      </c>
      <c r="L123" s="322">
        <v>16594</v>
      </c>
      <c r="M123" s="323">
        <v>0.4</v>
      </c>
      <c r="N123" s="42"/>
    </row>
    <row r="124" spans="1:14" ht="13.5">
      <c r="A124" s="300"/>
      <c r="B124" s="9">
        <v>28</v>
      </c>
      <c r="C124" s="29" t="s">
        <v>395</v>
      </c>
      <c r="D124" s="30"/>
      <c r="E124" s="56" t="s">
        <v>644</v>
      </c>
      <c r="F124" s="92">
        <v>11083</v>
      </c>
      <c r="G124" s="99">
        <v>11375</v>
      </c>
      <c r="H124" s="106">
        <f>(F124+G124)</f>
        <v>22458</v>
      </c>
      <c r="I124" s="283">
        <f>(H124/H225)*100</f>
        <v>0.3994676610490749</v>
      </c>
      <c r="J124" s="275" t="s">
        <v>395</v>
      </c>
      <c r="K124" s="35" t="s">
        <v>314</v>
      </c>
      <c r="L124" s="284">
        <v>14947</v>
      </c>
      <c r="M124" s="286">
        <v>0.3</v>
      </c>
      <c r="N124" s="33"/>
    </row>
    <row r="125" spans="1:14" ht="13.5">
      <c r="A125" s="300"/>
      <c r="C125" s="29"/>
      <c r="D125" s="30" t="s">
        <v>396</v>
      </c>
      <c r="E125" s="56" t="s">
        <v>396</v>
      </c>
      <c r="F125" s="92"/>
      <c r="G125" s="99"/>
      <c r="H125" s="99"/>
      <c r="I125" s="301"/>
      <c r="J125" s="275"/>
      <c r="K125" s="35" t="s">
        <v>314</v>
      </c>
      <c r="L125" s="35"/>
      <c r="M125" s="276"/>
      <c r="N125" s="33"/>
    </row>
    <row r="126" spans="1:14" ht="13.5">
      <c r="A126" s="300"/>
      <c r="C126" s="29"/>
      <c r="D126" s="30" t="s">
        <v>397</v>
      </c>
      <c r="E126" s="56" t="s">
        <v>397</v>
      </c>
      <c r="F126" s="92"/>
      <c r="G126" s="99"/>
      <c r="H126" s="99"/>
      <c r="I126" s="301"/>
      <c r="J126" s="275"/>
      <c r="K126" s="35" t="s">
        <v>314</v>
      </c>
      <c r="L126" s="35"/>
      <c r="M126" s="276"/>
      <c r="N126" s="33"/>
    </row>
    <row r="127" spans="1:14" ht="13.5">
      <c r="A127" s="300"/>
      <c r="C127" s="29"/>
      <c r="D127" s="30" t="s">
        <v>645</v>
      </c>
      <c r="E127" s="31" t="s">
        <v>645</v>
      </c>
      <c r="F127" s="88"/>
      <c r="G127" s="100"/>
      <c r="H127" s="100"/>
      <c r="I127" s="33"/>
      <c r="J127" s="277"/>
      <c r="K127" s="35" t="s">
        <v>314</v>
      </c>
      <c r="L127" s="35"/>
      <c r="M127" s="276"/>
      <c r="N127" s="33"/>
    </row>
    <row r="128" spans="1:14" ht="13.5">
      <c r="A128" s="300"/>
      <c r="C128" s="29"/>
      <c r="D128" s="30"/>
      <c r="E128" s="31" t="s">
        <v>398</v>
      </c>
      <c r="F128" s="88"/>
      <c r="G128" s="100"/>
      <c r="H128" s="100"/>
      <c r="I128" s="33"/>
      <c r="J128" s="277"/>
      <c r="K128" s="36"/>
      <c r="L128" s="36"/>
      <c r="M128" s="25"/>
      <c r="N128" s="33"/>
    </row>
    <row r="129" spans="1:14" ht="13.5">
      <c r="A129" s="300"/>
      <c r="B129" s="61"/>
      <c r="C129" s="38"/>
      <c r="D129" s="39"/>
      <c r="E129" s="40" t="s">
        <v>399</v>
      </c>
      <c r="F129" s="89"/>
      <c r="G129" s="101"/>
      <c r="H129" s="101"/>
      <c r="I129" s="42"/>
      <c r="J129" s="281"/>
      <c r="K129" s="41" t="s">
        <v>314</v>
      </c>
      <c r="L129" s="41"/>
      <c r="M129" s="282"/>
      <c r="N129" s="42"/>
    </row>
    <row r="130" spans="1:14" ht="13.5">
      <c r="A130" s="300"/>
      <c r="B130" s="9">
        <v>29</v>
      </c>
      <c r="C130" s="29" t="s">
        <v>400</v>
      </c>
      <c r="D130" s="30"/>
      <c r="E130" s="31"/>
      <c r="F130" s="88">
        <v>6375</v>
      </c>
      <c r="G130" s="100">
        <v>6504</v>
      </c>
      <c r="H130" s="106">
        <f>(F130+G130)</f>
        <v>12879</v>
      </c>
      <c r="I130" s="283">
        <f>(H130/H225)*100</f>
        <v>0.22908291061764338</v>
      </c>
      <c r="J130" s="311"/>
      <c r="K130" s="321" t="s">
        <v>646</v>
      </c>
      <c r="L130" s="35"/>
      <c r="M130" s="276"/>
      <c r="N130" s="37" t="s">
        <v>401</v>
      </c>
    </row>
    <row r="131" spans="1:14" ht="13.5">
      <c r="A131" s="300"/>
      <c r="C131" s="29"/>
      <c r="D131" s="30"/>
      <c r="E131" s="31" t="s">
        <v>402</v>
      </c>
      <c r="F131" s="88"/>
      <c r="G131" s="100"/>
      <c r="H131" s="100"/>
      <c r="I131" s="33"/>
      <c r="J131" s="277" t="s">
        <v>647</v>
      </c>
      <c r="K131" s="35" t="s">
        <v>349</v>
      </c>
      <c r="L131" s="306">
        <v>12189</v>
      </c>
      <c r="M131" s="307">
        <v>0.3</v>
      </c>
      <c r="N131" s="33"/>
    </row>
    <row r="132" spans="1:14" ht="13.5">
      <c r="A132" s="300"/>
      <c r="C132" s="29"/>
      <c r="D132" s="30" t="s">
        <v>403</v>
      </c>
      <c r="E132" s="31" t="s">
        <v>403</v>
      </c>
      <c r="F132" s="88"/>
      <c r="G132" s="100"/>
      <c r="H132" s="100"/>
      <c r="I132" s="33"/>
      <c r="J132" s="277"/>
      <c r="K132" s="35" t="s">
        <v>349</v>
      </c>
      <c r="L132" s="35"/>
      <c r="M132" s="276"/>
      <c r="N132" s="33"/>
    </row>
    <row r="133" spans="1:14" ht="13.5">
      <c r="A133" s="300"/>
      <c r="B133" s="61"/>
      <c r="C133" s="38"/>
      <c r="D133" s="39" t="s">
        <v>404</v>
      </c>
      <c r="E133" s="40" t="s">
        <v>404</v>
      </c>
      <c r="F133" s="89"/>
      <c r="G133" s="101"/>
      <c r="H133" s="101"/>
      <c r="I133" s="42"/>
      <c r="J133" s="281"/>
      <c r="K133" s="41" t="s">
        <v>349</v>
      </c>
      <c r="L133" s="41"/>
      <c r="M133" s="282"/>
      <c r="N133" s="42"/>
    </row>
    <row r="134" spans="1:14" ht="13.5">
      <c r="A134" s="300"/>
      <c r="B134" s="324">
        <v>30</v>
      </c>
      <c r="C134" s="62" t="s">
        <v>405</v>
      </c>
      <c r="D134" s="63"/>
      <c r="E134" s="69" t="s">
        <v>406</v>
      </c>
      <c r="F134" s="95">
        <v>3699</v>
      </c>
      <c r="G134" s="106">
        <v>3860</v>
      </c>
      <c r="H134" s="106">
        <f>(F134+G134)</f>
        <v>7559</v>
      </c>
      <c r="I134" s="283">
        <f>(H134/H225)*100</f>
        <v>0.13445436146896236</v>
      </c>
      <c r="J134" s="311" t="s">
        <v>648</v>
      </c>
      <c r="K134" s="320" t="s">
        <v>649</v>
      </c>
      <c r="L134" s="284">
        <v>6511</v>
      </c>
      <c r="M134" s="286">
        <v>0.1</v>
      </c>
      <c r="N134" s="66"/>
    </row>
    <row r="135" spans="1:14" ht="13.5">
      <c r="A135" s="300"/>
      <c r="C135" s="29"/>
      <c r="D135" s="30"/>
      <c r="E135" s="31"/>
      <c r="F135" s="88"/>
      <c r="G135" s="100"/>
      <c r="H135" s="100"/>
      <c r="I135" s="33"/>
      <c r="J135" s="277"/>
      <c r="K135" s="68" t="s">
        <v>650</v>
      </c>
      <c r="L135" s="36"/>
      <c r="M135" s="25"/>
      <c r="N135" s="33"/>
    </row>
    <row r="136" spans="1:14" ht="13.5">
      <c r="A136" s="300"/>
      <c r="C136" s="29"/>
      <c r="D136" s="30"/>
      <c r="E136" s="31"/>
      <c r="F136" s="88"/>
      <c r="G136" s="100"/>
      <c r="H136" s="100"/>
      <c r="I136" s="33"/>
      <c r="J136" s="277"/>
      <c r="K136" s="68" t="s">
        <v>651</v>
      </c>
      <c r="L136" s="36"/>
      <c r="M136" s="25"/>
      <c r="N136" s="33"/>
    </row>
    <row r="137" spans="1:14" ht="13.5">
      <c r="A137" s="300"/>
      <c r="B137" s="325"/>
      <c r="C137" s="38"/>
      <c r="D137" s="39"/>
      <c r="E137" s="40"/>
      <c r="F137" s="89"/>
      <c r="G137" s="101"/>
      <c r="H137" s="101"/>
      <c r="I137" s="42"/>
      <c r="J137" s="281"/>
      <c r="K137" s="74" t="s">
        <v>652</v>
      </c>
      <c r="L137" s="41"/>
      <c r="M137" s="282"/>
      <c r="N137" s="42"/>
    </row>
    <row r="138" spans="1:14" ht="13.5">
      <c r="A138" s="300"/>
      <c r="B138" s="9">
        <v>31</v>
      </c>
      <c r="C138" s="29" t="s">
        <v>653</v>
      </c>
      <c r="D138" s="30"/>
      <c r="E138" s="31"/>
      <c r="F138" s="88">
        <v>467</v>
      </c>
      <c r="G138" s="100">
        <v>471</v>
      </c>
      <c r="H138" s="106">
        <f>(F138+G138)</f>
        <v>938</v>
      </c>
      <c r="I138" s="283">
        <f>(H138/H225)*100</f>
        <v>0.016684507349899024</v>
      </c>
      <c r="J138" s="277" t="s">
        <v>653</v>
      </c>
      <c r="K138" s="67" t="s">
        <v>654</v>
      </c>
      <c r="L138" s="326">
        <v>786</v>
      </c>
      <c r="M138" s="310">
        <v>0</v>
      </c>
      <c r="N138" s="33"/>
    </row>
    <row r="139" spans="1:14" ht="13.5">
      <c r="A139" s="300"/>
      <c r="C139" s="29"/>
      <c r="D139" s="30"/>
      <c r="E139" s="31" t="s">
        <v>655</v>
      </c>
      <c r="F139" s="88"/>
      <c r="G139" s="100"/>
      <c r="H139" s="100"/>
      <c r="I139" s="33"/>
      <c r="J139" s="277"/>
      <c r="K139" s="36"/>
      <c r="L139" s="36"/>
      <c r="M139" s="25"/>
      <c r="N139" s="33"/>
    </row>
    <row r="140" spans="1:14" ht="13.5">
      <c r="A140" s="300"/>
      <c r="C140" s="29"/>
      <c r="D140" s="30" t="s">
        <v>656</v>
      </c>
      <c r="E140" s="31" t="s">
        <v>656</v>
      </c>
      <c r="F140" s="88"/>
      <c r="G140" s="100"/>
      <c r="H140" s="100"/>
      <c r="I140" s="33"/>
      <c r="J140" s="277"/>
      <c r="K140" s="36" t="s">
        <v>657</v>
      </c>
      <c r="L140" s="36"/>
      <c r="M140" s="25"/>
      <c r="N140" s="33"/>
    </row>
    <row r="141" spans="1:14" ht="13.5">
      <c r="A141" s="300"/>
      <c r="B141" s="61"/>
      <c r="C141" s="38"/>
      <c r="D141" s="39" t="s">
        <v>658</v>
      </c>
      <c r="E141" s="40" t="s">
        <v>658</v>
      </c>
      <c r="F141" s="89"/>
      <c r="G141" s="101"/>
      <c r="H141" s="101"/>
      <c r="I141" s="42"/>
      <c r="J141" s="281"/>
      <c r="K141" s="41" t="s">
        <v>657</v>
      </c>
      <c r="L141" s="41"/>
      <c r="M141" s="282"/>
      <c r="N141" s="42"/>
    </row>
    <row r="142" spans="1:14" ht="13.5">
      <c r="A142" s="300"/>
      <c r="B142" s="319">
        <v>32</v>
      </c>
      <c r="C142" s="62" t="s">
        <v>659</v>
      </c>
      <c r="D142" s="63"/>
      <c r="E142" s="69" t="s">
        <v>660</v>
      </c>
      <c r="F142" s="95">
        <v>20792</v>
      </c>
      <c r="G142" s="106">
        <v>22042</v>
      </c>
      <c r="H142" s="106">
        <f>(F142+G142)</f>
        <v>42834</v>
      </c>
      <c r="I142" s="283">
        <f>(H142/H225)*100</f>
        <v>0.7619021192170305</v>
      </c>
      <c r="J142" s="311" t="s">
        <v>659</v>
      </c>
      <c r="K142" s="70" t="s">
        <v>657</v>
      </c>
      <c r="L142" s="284">
        <v>45498</v>
      </c>
      <c r="M142" s="310">
        <v>1</v>
      </c>
      <c r="N142" s="66"/>
    </row>
    <row r="143" spans="1:14" ht="13.5">
      <c r="A143" s="300"/>
      <c r="C143" s="29"/>
      <c r="D143" s="30"/>
      <c r="E143" s="31"/>
      <c r="F143" s="88"/>
      <c r="G143" s="100"/>
      <c r="H143" s="100"/>
      <c r="I143" s="33"/>
      <c r="J143" s="277"/>
      <c r="K143" s="68" t="s">
        <v>661</v>
      </c>
      <c r="L143" s="306"/>
      <c r="M143" s="327"/>
      <c r="N143" s="37" t="s">
        <v>662</v>
      </c>
    </row>
    <row r="144" spans="1:14" ht="13.5">
      <c r="A144" s="300"/>
      <c r="B144" s="328"/>
      <c r="C144" s="38"/>
      <c r="D144" s="39"/>
      <c r="E144" s="40"/>
      <c r="F144" s="89"/>
      <c r="G144" s="101"/>
      <c r="H144" s="101"/>
      <c r="I144" s="42"/>
      <c r="J144" s="281"/>
      <c r="K144" s="43" t="s">
        <v>663</v>
      </c>
      <c r="L144" s="41"/>
      <c r="M144" s="282"/>
      <c r="N144" s="42"/>
    </row>
    <row r="145" spans="1:14" ht="13.5">
      <c r="A145" s="300"/>
      <c r="B145" s="329">
        <v>33</v>
      </c>
      <c r="C145" s="75" t="s">
        <v>664</v>
      </c>
      <c r="D145" s="63"/>
      <c r="E145" s="64" t="s">
        <v>665</v>
      </c>
      <c r="F145" s="94">
        <v>3430</v>
      </c>
      <c r="G145" s="105">
        <v>3355</v>
      </c>
      <c r="H145" s="106">
        <f>(F145+G145)</f>
        <v>6785</v>
      </c>
      <c r="I145" s="283">
        <f>(H145/H225)*100</f>
        <v>0.12068697480710538</v>
      </c>
      <c r="J145" s="308" t="s">
        <v>666</v>
      </c>
      <c r="K145" s="65" t="s">
        <v>298</v>
      </c>
      <c r="L145" s="284">
        <v>5152</v>
      </c>
      <c r="M145" s="286">
        <v>0.1</v>
      </c>
      <c r="N145" s="66"/>
    </row>
    <row r="146" spans="1:14" ht="13.5">
      <c r="A146" s="300"/>
      <c r="C146" s="29"/>
      <c r="D146" s="30"/>
      <c r="E146" s="31" t="s">
        <v>667</v>
      </c>
      <c r="F146" s="88"/>
      <c r="G146" s="100"/>
      <c r="H146" s="100"/>
      <c r="I146" s="33"/>
      <c r="J146" s="277"/>
      <c r="K146" s="36"/>
      <c r="L146" s="36"/>
      <c r="M146" s="25"/>
      <c r="N146" s="33"/>
    </row>
    <row r="147" spans="1:14" ht="13.5">
      <c r="A147" s="300"/>
      <c r="B147" s="330"/>
      <c r="C147" s="76"/>
      <c r="D147" s="39"/>
      <c r="E147" s="58" t="s">
        <v>668</v>
      </c>
      <c r="F147" s="93"/>
      <c r="G147" s="104"/>
      <c r="H147" s="104"/>
      <c r="I147" s="302"/>
      <c r="J147" s="303"/>
      <c r="K147" s="59"/>
      <c r="L147" s="59"/>
      <c r="M147" s="304"/>
      <c r="N147" s="42"/>
    </row>
    <row r="148" spans="1:14" ht="13.5">
      <c r="A148" s="300"/>
      <c r="B148" s="317">
        <v>34</v>
      </c>
      <c r="C148" s="77" t="s">
        <v>669</v>
      </c>
      <c r="D148" s="46"/>
      <c r="E148" s="78" t="s">
        <v>670</v>
      </c>
      <c r="F148" s="96">
        <v>608</v>
      </c>
      <c r="G148" s="107">
        <v>585</v>
      </c>
      <c r="H148" s="103">
        <f>(F148+G148)</f>
        <v>1193</v>
      </c>
      <c r="I148" s="289">
        <f>(H148/H225)*100</f>
        <v>0.021220274273379032</v>
      </c>
      <c r="J148" s="331" t="s">
        <v>671</v>
      </c>
      <c r="K148" s="79" t="s">
        <v>636</v>
      </c>
      <c r="L148" s="332">
        <v>538</v>
      </c>
      <c r="M148" s="316">
        <v>0</v>
      </c>
      <c r="N148" s="49"/>
    </row>
    <row r="149" spans="1:14" ht="13.5">
      <c r="A149" s="300"/>
      <c r="B149" s="318">
        <v>35</v>
      </c>
      <c r="C149" s="80" t="s">
        <v>672</v>
      </c>
      <c r="D149" s="30"/>
      <c r="E149" s="56" t="s">
        <v>673</v>
      </c>
      <c r="F149" s="92">
        <v>8242</v>
      </c>
      <c r="G149" s="99">
        <v>8508</v>
      </c>
      <c r="H149" s="106">
        <f>(F149+G149)</f>
        <v>16750</v>
      </c>
      <c r="I149" s="283">
        <f>(H149/H225)*100</f>
        <v>0.2979376312481968</v>
      </c>
      <c r="J149" s="275" t="s">
        <v>672</v>
      </c>
      <c r="K149" s="35" t="s">
        <v>636</v>
      </c>
      <c r="L149" s="284">
        <v>13224</v>
      </c>
      <c r="M149" s="286">
        <v>0.3</v>
      </c>
      <c r="N149" s="33"/>
    </row>
    <row r="150" spans="1:14" ht="13.5">
      <c r="A150" s="300"/>
      <c r="C150" s="29"/>
      <c r="D150" s="30" t="s">
        <v>674</v>
      </c>
      <c r="E150" s="56" t="s">
        <v>674</v>
      </c>
      <c r="F150" s="92"/>
      <c r="G150" s="99"/>
      <c r="H150" s="99"/>
      <c r="I150" s="301"/>
      <c r="J150" s="275"/>
      <c r="K150" s="35" t="s">
        <v>636</v>
      </c>
      <c r="L150" s="35"/>
      <c r="M150" s="276"/>
      <c r="N150" s="33"/>
    </row>
    <row r="151" spans="1:14" ht="13.5">
      <c r="A151" s="300"/>
      <c r="B151" s="61"/>
      <c r="C151" s="38"/>
      <c r="D151" s="39" t="s">
        <v>675</v>
      </c>
      <c r="E151" s="58" t="s">
        <v>675</v>
      </c>
      <c r="F151" s="93"/>
      <c r="G151" s="104"/>
      <c r="H151" s="104"/>
      <c r="I151" s="302"/>
      <c r="J151" s="303"/>
      <c r="K151" s="59" t="s">
        <v>636</v>
      </c>
      <c r="L151" s="59"/>
      <c r="M151" s="304"/>
      <c r="N151" s="42"/>
    </row>
    <row r="152" spans="1:14" ht="13.5">
      <c r="A152" s="300"/>
      <c r="B152" s="318">
        <v>36</v>
      </c>
      <c r="C152" s="80" t="s">
        <v>676</v>
      </c>
      <c r="D152" s="30"/>
      <c r="E152" s="56" t="s">
        <v>677</v>
      </c>
      <c r="F152" s="92">
        <v>2882</v>
      </c>
      <c r="G152" s="99">
        <v>2943</v>
      </c>
      <c r="H152" s="106">
        <f>(F152+G152)</f>
        <v>5825</v>
      </c>
      <c r="I152" s="283">
        <f>(H152/H225)*100</f>
        <v>0.1036111463892983</v>
      </c>
      <c r="J152" s="275" t="s">
        <v>676</v>
      </c>
      <c r="K152" s="35" t="s">
        <v>636</v>
      </c>
      <c r="L152" s="284">
        <v>3902</v>
      </c>
      <c r="M152" s="286">
        <v>0.1</v>
      </c>
      <c r="N152" s="33"/>
    </row>
    <row r="153" spans="1:14" ht="13.5">
      <c r="A153" s="300"/>
      <c r="B153" s="318"/>
      <c r="C153" s="80"/>
      <c r="D153" s="30"/>
      <c r="E153" s="56" t="s">
        <v>678</v>
      </c>
      <c r="F153" s="92"/>
      <c r="G153" s="99"/>
      <c r="H153" s="99"/>
      <c r="I153" s="301"/>
      <c r="J153" s="275"/>
      <c r="K153" s="35"/>
      <c r="L153" s="35"/>
      <c r="M153" s="276"/>
      <c r="N153" s="33"/>
    </row>
    <row r="154" spans="1:14" ht="13.5">
      <c r="A154" s="300"/>
      <c r="B154" s="61"/>
      <c r="C154" s="38"/>
      <c r="D154" s="39"/>
      <c r="E154" s="58" t="s">
        <v>679</v>
      </c>
      <c r="F154" s="93"/>
      <c r="G154" s="104"/>
      <c r="H154" s="104"/>
      <c r="I154" s="302"/>
      <c r="J154" s="303"/>
      <c r="K154" s="59" t="s">
        <v>636</v>
      </c>
      <c r="L154" s="59"/>
      <c r="M154" s="304"/>
      <c r="N154" s="42"/>
    </row>
    <row r="155" spans="1:14" ht="13.5">
      <c r="A155" s="300"/>
      <c r="B155" s="9">
        <v>37</v>
      </c>
      <c r="C155" s="29" t="s">
        <v>680</v>
      </c>
      <c r="D155" s="30"/>
      <c r="E155" s="56" t="s">
        <v>681</v>
      </c>
      <c r="F155" s="92">
        <v>2252</v>
      </c>
      <c r="G155" s="99">
        <v>2206</v>
      </c>
      <c r="H155" s="106">
        <f>(F155+G155)</f>
        <v>4458</v>
      </c>
      <c r="I155" s="283">
        <f>(H155/H225)*100</f>
        <v>0.07929587821519173</v>
      </c>
      <c r="J155" s="275" t="s">
        <v>680</v>
      </c>
      <c r="K155" s="67" t="s">
        <v>682</v>
      </c>
      <c r="L155" s="284">
        <v>2510</v>
      </c>
      <c r="M155" s="310">
        <v>0.1</v>
      </c>
      <c r="N155" s="33"/>
    </row>
    <row r="156" spans="1:14" ht="13.5">
      <c r="A156" s="300"/>
      <c r="C156" s="29"/>
      <c r="D156" s="30" t="s">
        <v>683</v>
      </c>
      <c r="E156" s="56" t="s">
        <v>683</v>
      </c>
      <c r="F156" s="92"/>
      <c r="G156" s="99"/>
      <c r="H156" s="99"/>
      <c r="I156" s="301"/>
      <c r="J156" s="275"/>
      <c r="K156" s="35" t="s">
        <v>636</v>
      </c>
      <c r="L156" s="35"/>
      <c r="M156" s="276"/>
      <c r="N156" s="33"/>
    </row>
    <row r="157" spans="1:14" ht="13.5">
      <c r="A157" s="300"/>
      <c r="C157" s="29"/>
      <c r="D157" s="30" t="s">
        <v>684</v>
      </c>
      <c r="E157" s="56" t="s">
        <v>684</v>
      </c>
      <c r="F157" s="92"/>
      <c r="G157" s="99"/>
      <c r="H157" s="99"/>
      <c r="I157" s="301"/>
      <c r="J157" s="275"/>
      <c r="K157" s="35" t="s">
        <v>636</v>
      </c>
      <c r="L157" s="35"/>
      <c r="M157" s="276"/>
      <c r="N157" s="33"/>
    </row>
    <row r="158" spans="1:14" ht="13.5">
      <c r="A158" s="300"/>
      <c r="C158" s="29"/>
      <c r="D158" s="30" t="s">
        <v>685</v>
      </c>
      <c r="E158" s="56" t="s">
        <v>685</v>
      </c>
      <c r="F158" s="92"/>
      <c r="G158" s="99"/>
      <c r="H158" s="99"/>
      <c r="I158" s="301"/>
      <c r="J158" s="275"/>
      <c r="K158" s="67" t="s">
        <v>686</v>
      </c>
      <c r="L158" s="35"/>
      <c r="M158" s="276"/>
      <c r="N158" s="33"/>
    </row>
    <row r="159" spans="1:14" ht="13.5">
      <c r="A159" s="300"/>
      <c r="C159" s="29"/>
      <c r="D159" s="30"/>
      <c r="E159" s="56" t="s">
        <v>687</v>
      </c>
      <c r="F159" s="92"/>
      <c r="G159" s="99"/>
      <c r="H159" s="99"/>
      <c r="I159" s="301"/>
      <c r="J159" s="275"/>
      <c r="K159" s="35"/>
      <c r="L159" s="35"/>
      <c r="M159" s="276"/>
      <c r="N159" s="33"/>
    </row>
    <row r="160" spans="1:14" ht="13.5">
      <c r="A160" s="300"/>
      <c r="B160" s="61"/>
      <c r="C160" s="38"/>
      <c r="D160" s="39"/>
      <c r="E160" s="58" t="s">
        <v>688</v>
      </c>
      <c r="F160" s="93"/>
      <c r="G160" s="104"/>
      <c r="H160" s="104"/>
      <c r="I160" s="302"/>
      <c r="J160" s="303"/>
      <c r="K160" s="59"/>
      <c r="L160" s="59"/>
      <c r="M160" s="304"/>
      <c r="N160" s="42" t="s">
        <v>689</v>
      </c>
    </row>
    <row r="161" spans="1:14" ht="13.5">
      <c r="A161" s="300"/>
      <c r="B161" s="315">
        <v>38</v>
      </c>
      <c r="C161" s="45" t="s">
        <v>690</v>
      </c>
      <c r="D161" s="46"/>
      <c r="E161" s="78" t="s">
        <v>691</v>
      </c>
      <c r="F161" s="96">
        <v>339</v>
      </c>
      <c r="G161" s="107">
        <v>383</v>
      </c>
      <c r="H161" s="103">
        <f>(F161+G161)</f>
        <v>722</v>
      </c>
      <c r="I161" s="289">
        <f>(H161/H225)*100</f>
        <v>0.012842445955892423</v>
      </c>
      <c r="J161" s="331" t="s">
        <v>692</v>
      </c>
      <c r="K161" s="79" t="s">
        <v>298</v>
      </c>
      <c r="L161" s="291">
        <v>1344</v>
      </c>
      <c r="M161" s="316">
        <v>0</v>
      </c>
      <c r="N161" s="49"/>
    </row>
    <row r="162" spans="1:14" ht="13.5">
      <c r="A162" s="300"/>
      <c r="B162" s="9">
        <v>39</v>
      </c>
      <c r="C162" s="29" t="s">
        <v>693</v>
      </c>
      <c r="D162" s="30"/>
      <c r="E162" s="56" t="s">
        <v>694</v>
      </c>
      <c r="F162" s="92">
        <v>277</v>
      </c>
      <c r="G162" s="99">
        <v>257</v>
      </c>
      <c r="H162" s="106">
        <f>(F162+G162)</f>
        <v>534</v>
      </c>
      <c r="I162" s="283">
        <f>(H162/H225)*100</f>
        <v>0.0094984295574052</v>
      </c>
      <c r="J162" s="275"/>
      <c r="K162" s="67"/>
      <c r="L162" s="35"/>
      <c r="M162" s="276"/>
      <c r="N162" s="37" t="s">
        <v>407</v>
      </c>
    </row>
    <row r="163" spans="1:14" ht="13.5">
      <c r="A163" s="300"/>
      <c r="C163" s="29"/>
      <c r="D163" s="30"/>
      <c r="E163" s="56"/>
      <c r="F163" s="92"/>
      <c r="G163" s="99"/>
      <c r="H163" s="99"/>
      <c r="I163" s="301"/>
      <c r="J163" s="275" t="s">
        <v>695</v>
      </c>
      <c r="K163" s="67" t="s">
        <v>408</v>
      </c>
      <c r="L163" s="333">
        <v>217</v>
      </c>
      <c r="M163" s="334">
        <v>0</v>
      </c>
      <c r="N163" s="37"/>
    </row>
    <row r="164" spans="1:14" ht="13.5">
      <c r="A164" s="300"/>
      <c r="B164" s="61"/>
      <c r="C164" s="38"/>
      <c r="D164" s="39"/>
      <c r="E164" s="58" t="s">
        <v>409</v>
      </c>
      <c r="F164" s="93"/>
      <c r="G164" s="104"/>
      <c r="H164" s="104"/>
      <c r="I164" s="302"/>
      <c r="J164" s="303"/>
      <c r="K164" s="59" t="s">
        <v>410</v>
      </c>
      <c r="L164" s="59"/>
      <c r="M164" s="304"/>
      <c r="N164" s="42"/>
    </row>
    <row r="165" spans="1:14" ht="13.5">
      <c r="A165" s="300"/>
      <c r="B165" s="9">
        <v>40</v>
      </c>
      <c r="C165" s="29" t="s">
        <v>411</v>
      </c>
      <c r="D165" s="30"/>
      <c r="E165" s="56" t="s">
        <v>412</v>
      </c>
      <c r="F165" s="92">
        <v>249</v>
      </c>
      <c r="G165" s="99">
        <v>246</v>
      </c>
      <c r="H165" s="106">
        <f>(F165+G165)</f>
        <v>495</v>
      </c>
      <c r="I165" s="283">
        <f>(H165/H225)*100</f>
        <v>0.008804724027931787</v>
      </c>
      <c r="J165" s="275" t="s">
        <v>696</v>
      </c>
      <c r="K165" s="35" t="s">
        <v>636</v>
      </c>
      <c r="L165" s="326">
        <v>739</v>
      </c>
      <c r="M165" s="310">
        <v>0</v>
      </c>
      <c r="N165" s="33" t="s">
        <v>697</v>
      </c>
    </row>
    <row r="166" spans="1:14" ht="13.5">
      <c r="A166" s="300"/>
      <c r="C166" s="29"/>
      <c r="D166" s="30"/>
      <c r="E166" s="56" t="s">
        <v>698</v>
      </c>
      <c r="F166" s="92"/>
      <c r="G166" s="99"/>
      <c r="H166" s="99"/>
      <c r="I166" s="301"/>
      <c r="J166" s="275"/>
      <c r="K166" s="35"/>
      <c r="L166" s="35"/>
      <c r="M166" s="276"/>
      <c r="N166" s="33"/>
    </row>
    <row r="167" spans="1:14" ht="13.5">
      <c r="A167" s="300"/>
      <c r="C167" s="29"/>
      <c r="D167" s="30"/>
      <c r="E167" s="56" t="s">
        <v>699</v>
      </c>
      <c r="F167" s="92"/>
      <c r="G167" s="99"/>
      <c r="H167" s="99"/>
      <c r="I167" s="301"/>
      <c r="J167" s="275"/>
      <c r="K167" s="35"/>
      <c r="L167" s="35"/>
      <c r="M167" s="276"/>
      <c r="N167" s="33"/>
    </row>
    <row r="168" spans="1:14" ht="13.5">
      <c r="A168" s="300"/>
      <c r="C168" s="29"/>
      <c r="D168" s="30"/>
      <c r="E168" s="56" t="s">
        <v>700</v>
      </c>
      <c r="F168" s="92"/>
      <c r="G168" s="99"/>
      <c r="H168" s="99"/>
      <c r="I168" s="301"/>
      <c r="J168" s="275"/>
      <c r="K168" s="35"/>
      <c r="L168" s="35"/>
      <c r="M168" s="276"/>
      <c r="N168" s="33"/>
    </row>
    <row r="169" spans="1:14" ht="14.25" thickBot="1">
      <c r="A169" s="335"/>
      <c r="B169" s="336"/>
      <c r="C169" s="50"/>
      <c r="D169" s="51"/>
      <c r="E169" s="81" t="s">
        <v>701</v>
      </c>
      <c r="F169" s="97"/>
      <c r="G169" s="108"/>
      <c r="H169" s="108"/>
      <c r="I169" s="337"/>
      <c r="J169" s="338"/>
      <c r="K169" s="82" t="s">
        <v>636</v>
      </c>
      <c r="L169" s="82"/>
      <c r="M169" s="339"/>
      <c r="N169" s="83" t="s">
        <v>702</v>
      </c>
    </row>
    <row r="170" spans="1:14" ht="13.5">
      <c r="A170" s="300" t="s">
        <v>703</v>
      </c>
      <c r="B170" s="9">
        <v>41</v>
      </c>
      <c r="C170" s="29" t="s">
        <v>704</v>
      </c>
      <c r="D170" s="30"/>
      <c r="E170" s="56" t="s">
        <v>705</v>
      </c>
      <c r="F170" s="92">
        <v>45563</v>
      </c>
      <c r="G170" s="99">
        <v>45135</v>
      </c>
      <c r="H170" s="106">
        <f>(F170+G170)</f>
        <v>90698</v>
      </c>
      <c r="I170" s="283">
        <f>(H170/H225)*100</f>
        <v>1.6132744644148627</v>
      </c>
      <c r="J170" s="275"/>
      <c r="K170" s="35" t="s">
        <v>636</v>
      </c>
      <c r="L170" s="35"/>
      <c r="M170" s="276"/>
      <c r="N170" s="37" t="s">
        <v>413</v>
      </c>
    </row>
    <row r="171" spans="1:14" ht="13.5">
      <c r="A171" s="300"/>
      <c r="C171" s="29"/>
      <c r="D171" s="30"/>
      <c r="E171" s="56" t="s">
        <v>414</v>
      </c>
      <c r="F171" s="92"/>
      <c r="G171" s="99"/>
      <c r="H171" s="99"/>
      <c r="I171" s="301"/>
      <c r="J171" s="340" t="s">
        <v>706</v>
      </c>
      <c r="K171" s="35" t="s">
        <v>317</v>
      </c>
      <c r="L171" s="306">
        <v>66108</v>
      </c>
      <c r="M171" s="307">
        <v>1.4</v>
      </c>
      <c r="N171" s="33" t="s">
        <v>415</v>
      </c>
    </row>
    <row r="172" spans="1:14" ht="13.5">
      <c r="A172" s="300"/>
      <c r="C172" s="29"/>
      <c r="D172" s="84" t="s">
        <v>707</v>
      </c>
      <c r="E172" s="56" t="s">
        <v>707</v>
      </c>
      <c r="F172" s="92"/>
      <c r="G172" s="99"/>
      <c r="H172" s="99"/>
      <c r="I172" s="301"/>
      <c r="J172" s="275"/>
      <c r="K172" s="35" t="s">
        <v>308</v>
      </c>
      <c r="L172" s="35"/>
      <c r="M172" s="341"/>
      <c r="N172" s="33"/>
    </row>
    <row r="173" spans="1:14" ht="13.5">
      <c r="A173" s="300"/>
      <c r="C173" s="29"/>
      <c r="D173" s="30" t="s">
        <v>416</v>
      </c>
      <c r="E173" s="56" t="s">
        <v>416</v>
      </c>
      <c r="F173" s="92"/>
      <c r="G173" s="99"/>
      <c r="H173" s="99"/>
      <c r="I173" s="301"/>
      <c r="J173" s="275" t="s">
        <v>708</v>
      </c>
      <c r="K173" s="35" t="s">
        <v>308</v>
      </c>
      <c r="L173" s="306">
        <v>1639</v>
      </c>
      <c r="M173" s="334">
        <v>0</v>
      </c>
      <c r="N173" s="37" t="s">
        <v>417</v>
      </c>
    </row>
    <row r="174" spans="1:14" ht="13.5">
      <c r="A174" s="300"/>
      <c r="C174" s="29"/>
      <c r="D174" s="30" t="s">
        <v>418</v>
      </c>
      <c r="E174" s="56" t="s">
        <v>418</v>
      </c>
      <c r="F174" s="92"/>
      <c r="G174" s="99"/>
      <c r="H174" s="99"/>
      <c r="I174" s="301"/>
      <c r="J174" s="275"/>
      <c r="K174" s="71" t="s">
        <v>420</v>
      </c>
      <c r="L174" s="35"/>
      <c r="M174" s="276"/>
      <c r="N174" s="33"/>
    </row>
    <row r="175" spans="1:14" ht="13.5">
      <c r="A175" s="300"/>
      <c r="C175" s="29"/>
      <c r="D175" s="30" t="s">
        <v>421</v>
      </c>
      <c r="E175" s="56" t="s">
        <v>421</v>
      </c>
      <c r="F175" s="92"/>
      <c r="G175" s="99"/>
      <c r="H175" s="99"/>
      <c r="I175" s="301"/>
      <c r="J175" s="275"/>
      <c r="K175" s="35" t="s">
        <v>419</v>
      </c>
      <c r="L175" s="35"/>
      <c r="M175" s="276"/>
      <c r="N175" s="33"/>
    </row>
    <row r="176" spans="1:14" ht="13.5">
      <c r="A176" s="300"/>
      <c r="C176" s="29"/>
      <c r="D176" s="30" t="s">
        <v>422</v>
      </c>
      <c r="E176" s="56" t="s">
        <v>422</v>
      </c>
      <c r="F176" s="92"/>
      <c r="G176" s="99"/>
      <c r="H176" s="99"/>
      <c r="I176" s="301"/>
      <c r="J176" s="275"/>
      <c r="K176" s="35" t="s">
        <v>419</v>
      </c>
      <c r="L176" s="35"/>
      <c r="M176" s="276"/>
      <c r="N176" s="33"/>
    </row>
    <row r="177" spans="1:14" ht="13.5">
      <c r="A177" s="300"/>
      <c r="C177" s="29"/>
      <c r="D177" s="30" t="s">
        <v>423</v>
      </c>
      <c r="E177" s="56" t="s">
        <v>423</v>
      </c>
      <c r="F177" s="92"/>
      <c r="G177" s="99"/>
      <c r="H177" s="99"/>
      <c r="I177" s="301"/>
      <c r="J177" s="275"/>
      <c r="K177" s="35" t="s">
        <v>419</v>
      </c>
      <c r="L177" s="35"/>
      <c r="M177" s="276"/>
      <c r="N177" s="33"/>
    </row>
    <row r="178" spans="1:14" ht="13.5">
      <c r="A178" s="300"/>
      <c r="C178" s="29"/>
      <c r="D178" s="30" t="s">
        <v>424</v>
      </c>
      <c r="E178" s="56" t="s">
        <v>424</v>
      </c>
      <c r="F178" s="92"/>
      <c r="G178" s="99"/>
      <c r="H178" s="99"/>
      <c r="I178" s="301"/>
      <c r="J178" s="275"/>
      <c r="K178" s="35"/>
      <c r="L178" s="35"/>
      <c r="M178" s="276"/>
      <c r="N178" s="33"/>
    </row>
    <row r="179" spans="1:14" ht="13.5">
      <c r="A179" s="300"/>
      <c r="C179" s="29"/>
      <c r="D179" s="30" t="s">
        <v>425</v>
      </c>
      <c r="E179" s="56" t="s">
        <v>425</v>
      </c>
      <c r="F179" s="92"/>
      <c r="G179" s="99"/>
      <c r="H179" s="99"/>
      <c r="I179" s="301"/>
      <c r="J179" s="275"/>
      <c r="K179" s="35"/>
      <c r="L179" s="35"/>
      <c r="M179" s="276"/>
      <c r="N179" s="33"/>
    </row>
    <row r="180" spans="1:14" ht="13.5">
      <c r="A180" s="300"/>
      <c r="C180" s="29"/>
      <c r="D180" s="30" t="s">
        <v>426</v>
      </c>
      <c r="E180" s="56" t="s">
        <v>426</v>
      </c>
      <c r="F180" s="92"/>
      <c r="G180" s="99"/>
      <c r="H180" s="99"/>
      <c r="I180" s="301"/>
      <c r="J180" s="275"/>
      <c r="K180" s="35" t="s">
        <v>419</v>
      </c>
      <c r="L180" s="35"/>
      <c r="M180" s="276"/>
      <c r="N180" s="33"/>
    </row>
    <row r="181" spans="1:14" ht="13.5">
      <c r="A181" s="300"/>
      <c r="C181" s="29"/>
      <c r="D181" s="30" t="s">
        <v>709</v>
      </c>
      <c r="E181" s="56" t="s">
        <v>709</v>
      </c>
      <c r="F181" s="92"/>
      <c r="G181" s="99"/>
      <c r="H181" s="99"/>
      <c r="I181" s="301"/>
      <c r="J181" s="275"/>
      <c r="K181" s="35" t="s">
        <v>419</v>
      </c>
      <c r="L181" s="35"/>
      <c r="M181" s="276"/>
      <c r="N181" s="33"/>
    </row>
    <row r="182" spans="1:14" ht="13.5">
      <c r="A182" s="300"/>
      <c r="C182" s="29"/>
      <c r="D182" s="30" t="s">
        <v>427</v>
      </c>
      <c r="E182" s="56" t="s">
        <v>427</v>
      </c>
      <c r="F182" s="92"/>
      <c r="G182" s="99"/>
      <c r="H182" s="99"/>
      <c r="I182" s="301"/>
      <c r="J182" s="275"/>
      <c r="K182" s="71" t="s">
        <v>710</v>
      </c>
      <c r="L182" s="35"/>
      <c r="M182" s="276"/>
      <c r="N182" s="33"/>
    </row>
    <row r="183" spans="1:14" ht="13.5">
      <c r="A183" s="300"/>
      <c r="C183" s="29"/>
      <c r="D183" s="30" t="s">
        <v>428</v>
      </c>
      <c r="E183" s="56" t="s">
        <v>429</v>
      </c>
      <c r="F183" s="92"/>
      <c r="G183" s="99"/>
      <c r="H183" s="99"/>
      <c r="I183" s="301"/>
      <c r="J183" s="275"/>
      <c r="K183" s="35" t="s">
        <v>419</v>
      </c>
      <c r="L183" s="35"/>
      <c r="M183" s="276"/>
      <c r="N183" s="33"/>
    </row>
    <row r="184" spans="1:14" ht="13.5">
      <c r="A184" s="300"/>
      <c r="C184" s="29"/>
      <c r="D184" s="30" t="s">
        <v>711</v>
      </c>
      <c r="E184" s="56" t="s">
        <v>711</v>
      </c>
      <c r="F184" s="92"/>
      <c r="G184" s="99"/>
      <c r="H184" s="99"/>
      <c r="I184" s="301"/>
      <c r="J184" s="275"/>
      <c r="K184" s="35"/>
      <c r="L184" s="35"/>
      <c r="M184" s="276"/>
      <c r="N184" s="33"/>
    </row>
    <row r="185" spans="1:14" ht="13.5">
      <c r="A185" s="300"/>
      <c r="C185" s="29"/>
      <c r="D185" s="30" t="s">
        <v>430</v>
      </c>
      <c r="E185" s="56" t="s">
        <v>430</v>
      </c>
      <c r="F185" s="92"/>
      <c r="G185" s="99"/>
      <c r="H185" s="99"/>
      <c r="I185" s="301"/>
      <c r="J185" s="275"/>
      <c r="K185" s="35" t="s">
        <v>419</v>
      </c>
      <c r="L185" s="35"/>
      <c r="M185" s="276"/>
      <c r="N185" s="33"/>
    </row>
    <row r="186" spans="1:14" ht="13.5">
      <c r="A186" s="300"/>
      <c r="B186" s="61"/>
      <c r="C186" s="38"/>
      <c r="D186" s="39" t="s">
        <v>431</v>
      </c>
      <c r="E186" s="58" t="s">
        <v>431</v>
      </c>
      <c r="F186" s="93"/>
      <c r="G186" s="104"/>
      <c r="H186" s="104"/>
      <c r="I186" s="302"/>
      <c r="J186" s="303"/>
      <c r="K186" s="59"/>
      <c r="L186" s="59"/>
      <c r="M186" s="304"/>
      <c r="N186" s="42" t="s">
        <v>330</v>
      </c>
    </row>
    <row r="187" spans="1:14" ht="13.5">
      <c r="A187" s="300"/>
      <c r="B187" s="9">
        <v>42</v>
      </c>
      <c r="C187" s="29" t="s">
        <v>712</v>
      </c>
      <c r="D187" s="30"/>
      <c r="E187" s="56" t="s">
        <v>432</v>
      </c>
      <c r="F187" s="92">
        <v>18554</v>
      </c>
      <c r="G187" s="99">
        <v>18893</v>
      </c>
      <c r="H187" s="106">
        <f>(F187+G187)</f>
        <v>37447</v>
      </c>
      <c r="I187" s="283">
        <f>(H187/H225)*100</f>
        <v>0.6660818195433568</v>
      </c>
      <c r="J187" s="275"/>
      <c r="K187" s="35"/>
      <c r="L187" s="35"/>
      <c r="M187" s="276"/>
      <c r="N187" s="37" t="s">
        <v>433</v>
      </c>
    </row>
    <row r="188" spans="1:14" ht="13.5">
      <c r="A188" s="300"/>
      <c r="C188" s="29"/>
      <c r="D188" s="30"/>
      <c r="E188" s="56" t="s">
        <v>434</v>
      </c>
      <c r="F188" s="92"/>
      <c r="G188" s="99"/>
      <c r="H188" s="99"/>
      <c r="I188" s="301"/>
      <c r="J188" s="275" t="s">
        <v>713</v>
      </c>
      <c r="K188" s="35" t="s">
        <v>388</v>
      </c>
      <c r="L188" s="306">
        <v>35635</v>
      </c>
      <c r="M188" s="307">
        <v>0.8</v>
      </c>
      <c r="N188" s="33"/>
    </row>
    <row r="189" spans="1:14" ht="13.5">
      <c r="A189" s="300"/>
      <c r="C189" s="29"/>
      <c r="D189" s="30"/>
      <c r="E189" s="56" t="s">
        <v>435</v>
      </c>
      <c r="F189" s="92"/>
      <c r="G189" s="99"/>
      <c r="H189" s="99"/>
      <c r="I189" s="301"/>
      <c r="J189" s="275"/>
      <c r="K189" s="35"/>
      <c r="L189" s="35"/>
      <c r="M189" s="276"/>
      <c r="N189" s="33"/>
    </row>
    <row r="190" spans="1:14" ht="13.5">
      <c r="A190" s="300"/>
      <c r="C190" s="29"/>
      <c r="D190" s="30" t="s">
        <v>436</v>
      </c>
      <c r="E190" s="31" t="s">
        <v>436</v>
      </c>
      <c r="F190" s="88"/>
      <c r="G190" s="100"/>
      <c r="H190" s="100"/>
      <c r="I190" s="33"/>
      <c r="J190" s="275"/>
      <c r="K190" s="35" t="s">
        <v>388</v>
      </c>
      <c r="L190" s="35"/>
      <c r="M190" s="276"/>
      <c r="N190" s="33"/>
    </row>
    <row r="191" spans="1:14" ht="13.5">
      <c r="A191" s="300"/>
      <c r="C191" s="29"/>
      <c r="D191" s="30" t="s">
        <v>437</v>
      </c>
      <c r="E191" s="31" t="s">
        <v>437</v>
      </c>
      <c r="F191" s="88"/>
      <c r="G191" s="100"/>
      <c r="H191" s="100"/>
      <c r="I191" s="33"/>
      <c r="J191" s="277"/>
      <c r="K191" s="36" t="s">
        <v>388</v>
      </c>
      <c r="L191" s="36"/>
      <c r="M191" s="25"/>
      <c r="N191" s="33"/>
    </row>
    <row r="192" spans="1:14" ht="13.5">
      <c r="A192" s="300"/>
      <c r="C192" s="29"/>
      <c r="D192" s="30" t="s">
        <v>438</v>
      </c>
      <c r="E192" s="31" t="s">
        <v>438</v>
      </c>
      <c r="F192" s="88"/>
      <c r="G192" s="100"/>
      <c r="H192" s="100"/>
      <c r="I192" s="33"/>
      <c r="J192" s="277"/>
      <c r="K192" s="35" t="s">
        <v>388</v>
      </c>
      <c r="L192" s="35"/>
      <c r="M192" s="276"/>
      <c r="N192" s="33"/>
    </row>
    <row r="193" spans="1:14" ht="13.5">
      <c r="A193" s="300"/>
      <c r="C193" s="29"/>
      <c r="D193" s="30" t="s">
        <v>439</v>
      </c>
      <c r="E193" s="31" t="s">
        <v>439</v>
      </c>
      <c r="F193" s="88"/>
      <c r="G193" s="100"/>
      <c r="H193" s="100"/>
      <c r="I193" s="33"/>
      <c r="J193" s="277"/>
      <c r="K193" s="35" t="s">
        <v>388</v>
      </c>
      <c r="L193" s="35"/>
      <c r="M193" s="276"/>
      <c r="N193" s="33"/>
    </row>
    <row r="194" spans="1:14" ht="13.5">
      <c r="A194" s="300"/>
      <c r="C194" s="29"/>
      <c r="D194" s="30" t="s">
        <v>440</v>
      </c>
      <c r="E194" s="31" t="s">
        <v>440</v>
      </c>
      <c r="F194" s="88"/>
      <c r="G194" s="100"/>
      <c r="H194" s="100"/>
      <c r="I194" s="33"/>
      <c r="J194" s="277"/>
      <c r="K194" s="35" t="s">
        <v>388</v>
      </c>
      <c r="L194" s="35"/>
      <c r="M194" s="276"/>
      <c r="N194" s="33"/>
    </row>
    <row r="195" spans="1:14" ht="13.5">
      <c r="A195" s="300"/>
      <c r="C195" s="29"/>
      <c r="D195" s="30" t="s">
        <v>441</v>
      </c>
      <c r="E195" s="31" t="s">
        <v>441</v>
      </c>
      <c r="F195" s="88"/>
      <c r="G195" s="100"/>
      <c r="H195" s="100"/>
      <c r="I195" s="33"/>
      <c r="J195" s="275"/>
      <c r="K195" s="67" t="s">
        <v>714</v>
      </c>
      <c r="L195" s="35"/>
      <c r="M195" s="25"/>
      <c r="N195" s="33"/>
    </row>
    <row r="196" spans="1:14" ht="13.5">
      <c r="A196" s="300"/>
      <c r="C196" s="29"/>
      <c r="D196" s="30" t="s">
        <v>442</v>
      </c>
      <c r="E196" s="31" t="s">
        <v>442</v>
      </c>
      <c r="F196" s="88"/>
      <c r="G196" s="100"/>
      <c r="H196" s="100"/>
      <c r="I196" s="33"/>
      <c r="J196" s="277"/>
      <c r="K196" s="35" t="s">
        <v>388</v>
      </c>
      <c r="L196" s="35"/>
      <c r="M196" s="276"/>
      <c r="N196" s="33"/>
    </row>
    <row r="197" spans="1:14" ht="13.5">
      <c r="A197" s="300"/>
      <c r="C197" s="29"/>
      <c r="D197" s="30" t="s">
        <v>443</v>
      </c>
      <c r="E197" s="31" t="s">
        <v>443</v>
      </c>
      <c r="F197" s="88"/>
      <c r="G197" s="100"/>
      <c r="H197" s="100"/>
      <c r="I197" s="33"/>
      <c r="J197" s="277"/>
      <c r="K197" s="35" t="s">
        <v>388</v>
      </c>
      <c r="L197" s="35"/>
      <c r="M197" s="276"/>
      <c r="N197" s="33"/>
    </row>
    <row r="198" spans="1:14" ht="13.5">
      <c r="A198" s="300"/>
      <c r="B198" s="61"/>
      <c r="C198" s="38"/>
      <c r="D198" s="39" t="s">
        <v>444</v>
      </c>
      <c r="E198" s="40" t="s">
        <v>444</v>
      </c>
      <c r="F198" s="89"/>
      <c r="G198" s="101"/>
      <c r="H198" s="101"/>
      <c r="I198" s="42"/>
      <c r="J198" s="281"/>
      <c r="K198" s="41" t="s">
        <v>388</v>
      </c>
      <c r="L198" s="41"/>
      <c r="M198" s="282"/>
      <c r="N198" s="42"/>
    </row>
    <row r="199" spans="1:14" ht="13.5">
      <c r="A199" s="300"/>
      <c r="B199" s="9">
        <v>43</v>
      </c>
      <c r="C199" s="29" t="s">
        <v>445</v>
      </c>
      <c r="D199" s="30"/>
      <c r="E199" s="56" t="s">
        <v>446</v>
      </c>
      <c r="F199" s="92">
        <v>7619</v>
      </c>
      <c r="G199" s="99">
        <v>7619</v>
      </c>
      <c r="H199" s="106">
        <f>(F199+G199)</f>
        <v>15238</v>
      </c>
      <c r="I199" s="283">
        <f>(H199/H225)*100</f>
        <v>0.27104320149015065</v>
      </c>
      <c r="J199" s="275"/>
      <c r="K199" s="35"/>
      <c r="L199" s="65"/>
      <c r="M199" s="305"/>
      <c r="N199" s="37" t="s">
        <v>447</v>
      </c>
    </row>
    <row r="200" spans="1:14" ht="13.5">
      <c r="A200" s="300"/>
      <c r="C200" s="29"/>
      <c r="D200" s="30"/>
      <c r="E200" s="56" t="s">
        <v>448</v>
      </c>
      <c r="F200" s="92"/>
      <c r="G200" s="99"/>
      <c r="H200" s="99"/>
      <c r="I200" s="301"/>
      <c r="J200" s="275" t="s">
        <v>715</v>
      </c>
      <c r="K200" s="35" t="s">
        <v>314</v>
      </c>
      <c r="L200" s="306">
        <v>8702</v>
      </c>
      <c r="M200" s="307">
        <v>0.2</v>
      </c>
      <c r="N200" s="37"/>
    </row>
    <row r="201" spans="1:14" ht="13.5">
      <c r="A201" s="300"/>
      <c r="C201" s="29"/>
      <c r="D201" s="30" t="s">
        <v>449</v>
      </c>
      <c r="E201" s="56" t="s">
        <v>450</v>
      </c>
      <c r="F201" s="92"/>
      <c r="G201" s="99"/>
      <c r="H201" s="99"/>
      <c r="I201" s="301"/>
      <c r="J201" s="275"/>
      <c r="K201" s="35" t="s">
        <v>314</v>
      </c>
      <c r="L201" s="35"/>
      <c r="M201" s="276"/>
      <c r="N201" s="33"/>
    </row>
    <row r="202" spans="1:14" ht="13.5">
      <c r="A202" s="300"/>
      <c r="C202" s="29"/>
      <c r="D202" s="30" t="s">
        <v>451</v>
      </c>
      <c r="E202" s="56" t="s">
        <v>452</v>
      </c>
      <c r="F202" s="92"/>
      <c r="G202" s="99"/>
      <c r="H202" s="99"/>
      <c r="I202" s="301"/>
      <c r="J202" s="275"/>
      <c r="K202" s="35" t="s">
        <v>314</v>
      </c>
      <c r="L202" s="35"/>
      <c r="M202" s="276"/>
      <c r="N202" s="33"/>
    </row>
    <row r="203" spans="1:14" ht="13.5">
      <c r="A203" s="300"/>
      <c r="C203" s="29"/>
      <c r="D203" s="30" t="s">
        <v>453</v>
      </c>
      <c r="E203" s="56" t="s">
        <v>454</v>
      </c>
      <c r="F203" s="92"/>
      <c r="G203" s="99"/>
      <c r="H203" s="99"/>
      <c r="I203" s="301"/>
      <c r="J203" s="275" t="s">
        <v>716</v>
      </c>
      <c r="K203" s="35" t="s">
        <v>314</v>
      </c>
      <c r="L203" s="102">
        <v>6268</v>
      </c>
      <c r="M203" s="276">
        <v>0.1</v>
      </c>
      <c r="N203" s="37" t="s">
        <v>455</v>
      </c>
    </row>
    <row r="204" spans="1:14" ht="13.5">
      <c r="A204" s="300"/>
      <c r="B204" s="61"/>
      <c r="C204" s="38"/>
      <c r="D204" s="39"/>
      <c r="E204" s="58" t="s">
        <v>456</v>
      </c>
      <c r="F204" s="93"/>
      <c r="G204" s="104"/>
      <c r="H204" s="104"/>
      <c r="I204" s="302"/>
      <c r="J204" s="303"/>
      <c r="K204" s="59" t="s">
        <v>410</v>
      </c>
      <c r="L204" s="59"/>
      <c r="M204" s="304"/>
      <c r="N204" s="42" t="s">
        <v>296</v>
      </c>
    </row>
    <row r="205" spans="1:14" ht="13.5">
      <c r="A205" s="300"/>
      <c r="B205" s="319">
        <v>44</v>
      </c>
      <c r="C205" s="62" t="s">
        <v>457</v>
      </c>
      <c r="D205" s="63"/>
      <c r="E205" s="64" t="s">
        <v>458</v>
      </c>
      <c r="F205" s="94">
        <v>1517</v>
      </c>
      <c r="G205" s="105">
        <v>1422</v>
      </c>
      <c r="H205" s="106">
        <f>(F205+G205)</f>
        <v>2939</v>
      </c>
      <c r="I205" s="283">
        <f>(H205/H225)*100</f>
        <v>0.0522769372082657</v>
      </c>
      <c r="J205" s="308"/>
      <c r="K205" s="65" t="s">
        <v>717</v>
      </c>
      <c r="L205" s="284">
        <v>1772</v>
      </c>
      <c r="M205" s="310">
        <v>0</v>
      </c>
      <c r="N205" s="431" t="s">
        <v>459</v>
      </c>
    </row>
    <row r="206" spans="1:14" ht="13.5">
      <c r="A206" s="300"/>
      <c r="B206" s="61"/>
      <c r="C206" s="38"/>
      <c r="D206" s="39"/>
      <c r="E206" s="58" t="s">
        <v>460</v>
      </c>
      <c r="F206" s="93"/>
      <c r="G206" s="104"/>
      <c r="H206" s="104"/>
      <c r="I206" s="302"/>
      <c r="J206" s="303" t="s">
        <v>718</v>
      </c>
      <c r="K206" s="59" t="s">
        <v>461</v>
      </c>
      <c r="L206" s="59"/>
      <c r="M206" s="304"/>
      <c r="N206" s="432"/>
    </row>
    <row r="207" spans="1:14" ht="13.5">
      <c r="A207" s="300"/>
      <c r="B207" s="315">
        <v>45</v>
      </c>
      <c r="C207" s="45" t="s">
        <v>719</v>
      </c>
      <c r="D207" s="46"/>
      <c r="E207" s="78" t="s">
        <v>720</v>
      </c>
      <c r="F207" s="96">
        <v>427</v>
      </c>
      <c r="G207" s="107">
        <v>421</v>
      </c>
      <c r="H207" s="106">
        <f>(F207+G207)</f>
        <v>848</v>
      </c>
      <c r="I207" s="289">
        <f>(H207/H225)*100</f>
        <v>0.015083648435729605</v>
      </c>
      <c r="J207" s="331" t="s">
        <v>721</v>
      </c>
      <c r="K207" s="79" t="s">
        <v>717</v>
      </c>
      <c r="L207" s="291">
        <v>1122</v>
      </c>
      <c r="M207" s="316">
        <v>0</v>
      </c>
      <c r="N207" s="49"/>
    </row>
    <row r="208" spans="1:14" ht="13.5">
      <c r="A208" s="300"/>
      <c r="B208" s="319">
        <v>46</v>
      </c>
      <c r="C208" s="62" t="s">
        <v>722</v>
      </c>
      <c r="D208" s="63"/>
      <c r="E208" s="64"/>
      <c r="F208" s="94">
        <v>836</v>
      </c>
      <c r="G208" s="105">
        <v>855</v>
      </c>
      <c r="H208" s="106">
        <f>(F208+G208)</f>
        <v>1691</v>
      </c>
      <c r="I208" s="283">
        <f>(H208/H225)*100</f>
        <v>0.030078360265116465</v>
      </c>
      <c r="J208" s="308" t="s">
        <v>722</v>
      </c>
      <c r="K208" s="309" t="s">
        <v>723</v>
      </c>
      <c r="L208" s="284">
        <v>1407</v>
      </c>
      <c r="M208" s="310">
        <v>0</v>
      </c>
      <c r="N208" s="66"/>
    </row>
    <row r="209" spans="1:14" ht="13.5">
      <c r="A209" s="300"/>
      <c r="B209" s="61"/>
      <c r="C209" s="38"/>
      <c r="D209" s="39"/>
      <c r="E209" s="58" t="s">
        <v>724</v>
      </c>
      <c r="F209" s="93"/>
      <c r="G209" s="104"/>
      <c r="H209" s="104"/>
      <c r="I209" s="302"/>
      <c r="J209" s="303"/>
      <c r="K209" s="59" t="s">
        <v>717</v>
      </c>
      <c r="L209" s="59"/>
      <c r="M209" s="304"/>
      <c r="N209" s="42"/>
    </row>
    <row r="210" spans="1:14" ht="13.5">
      <c r="A210" s="342"/>
      <c r="B210" s="317">
        <v>47</v>
      </c>
      <c r="C210" s="45" t="s">
        <v>725</v>
      </c>
      <c r="D210" s="46"/>
      <c r="E210" s="78" t="s">
        <v>726</v>
      </c>
      <c r="F210" s="96">
        <v>5317</v>
      </c>
      <c r="G210" s="107">
        <v>5120</v>
      </c>
      <c r="H210" s="103">
        <f>(F210+G210)</f>
        <v>10437</v>
      </c>
      <c r="I210" s="289">
        <f>(H210/H225)*100</f>
        <v>0.18564627207984657</v>
      </c>
      <c r="J210" s="331" t="s">
        <v>725</v>
      </c>
      <c r="K210" s="79" t="s">
        <v>717</v>
      </c>
      <c r="L210" s="291">
        <v>8900</v>
      </c>
      <c r="M210" s="288">
        <v>0.2</v>
      </c>
      <c r="N210" s="49"/>
    </row>
    <row r="211" spans="1:14" ht="13.5">
      <c r="A211" s="300" t="s">
        <v>727</v>
      </c>
      <c r="B211" s="318">
        <v>48</v>
      </c>
      <c r="C211" s="80" t="s">
        <v>728</v>
      </c>
      <c r="D211" s="30"/>
      <c r="E211" s="31"/>
      <c r="F211" s="88">
        <v>227689</v>
      </c>
      <c r="G211" s="100">
        <v>224257</v>
      </c>
      <c r="H211" s="106">
        <f>(F211+G211)</f>
        <v>451946</v>
      </c>
      <c r="I211" s="283">
        <f>(H211/H225)*100</f>
        <v>8.038908698035675</v>
      </c>
      <c r="J211" s="277" t="s">
        <v>729</v>
      </c>
      <c r="K211" s="68" t="s">
        <v>730</v>
      </c>
      <c r="L211" s="284">
        <v>315465</v>
      </c>
      <c r="M211" s="286">
        <v>6.9</v>
      </c>
      <c r="N211" s="33"/>
    </row>
    <row r="212" spans="1:14" ht="13.5">
      <c r="A212" s="300"/>
      <c r="C212" s="29"/>
      <c r="D212" s="30" t="s">
        <v>731</v>
      </c>
      <c r="E212" s="31" t="s">
        <v>732</v>
      </c>
      <c r="F212" s="88"/>
      <c r="G212" s="100"/>
      <c r="H212" s="100"/>
      <c r="I212" s="33"/>
      <c r="J212" s="277"/>
      <c r="K212" s="35" t="s">
        <v>657</v>
      </c>
      <c r="L212" s="35"/>
      <c r="M212" s="276"/>
      <c r="N212" s="33"/>
    </row>
    <row r="213" spans="1:14" ht="13.5">
      <c r="A213" s="300"/>
      <c r="C213" s="29"/>
      <c r="D213" s="30" t="s">
        <v>733</v>
      </c>
      <c r="E213" s="31" t="s">
        <v>734</v>
      </c>
      <c r="F213" s="88"/>
      <c r="G213" s="100"/>
      <c r="H213" s="100"/>
      <c r="I213" s="33"/>
      <c r="J213" s="277"/>
      <c r="K213" s="36"/>
      <c r="L213" s="36"/>
      <c r="M213" s="25"/>
      <c r="N213" s="33"/>
    </row>
    <row r="214" spans="1:14" ht="13.5">
      <c r="A214" s="300"/>
      <c r="C214" s="29"/>
      <c r="D214" s="30" t="s">
        <v>735</v>
      </c>
      <c r="E214" s="31" t="s">
        <v>736</v>
      </c>
      <c r="F214" s="88"/>
      <c r="G214" s="100"/>
      <c r="H214" s="100"/>
      <c r="I214" s="33"/>
      <c r="J214" s="277"/>
      <c r="K214" s="36" t="s">
        <v>657</v>
      </c>
      <c r="L214" s="36"/>
      <c r="M214" s="25"/>
      <c r="N214" s="33"/>
    </row>
    <row r="215" spans="1:14" ht="13.5">
      <c r="A215" s="300"/>
      <c r="C215" s="29"/>
      <c r="D215" s="30"/>
      <c r="E215" s="31" t="s">
        <v>737</v>
      </c>
      <c r="F215" s="88"/>
      <c r="G215" s="100"/>
      <c r="H215" s="100"/>
      <c r="I215" s="33"/>
      <c r="J215" s="277"/>
      <c r="K215" s="36"/>
      <c r="L215" s="36"/>
      <c r="M215" s="25"/>
      <c r="N215" s="33"/>
    </row>
    <row r="216" spans="1:14" ht="13.5">
      <c r="A216" s="300"/>
      <c r="B216" s="61"/>
      <c r="C216" s="38"/>
      <c r="D216" s="39" t="s">
        <v>738</v>
      </c>
      <c r="E216" s="40" t="s">
        <v>739</v>
      </c>
      <c r="F216" s="89"/>
      <c r="G216" s="101"/>
      <c r="H216" s="101"/>
      <c r="I216" s="42"/>
      <c r="J216" s="281"/>
      <c r="K216" s="41" t="s">
        <v>657</v>
      </c>
      <c r="L216" s="41"/>
      <c r="M216" s="282"/>
      <c r="N216" s="42"/>
    </row>
    <row r="217" spans="1:14" ht="13.5">
      <c r="A217" s="300"/>
      <c r="B217" s="9">
        <v>49</v>
      </c>
      <c r="C217" s="29" t="s">
        <v>740</v>
      </c>
      <c r="D217" s="30"/>
      <c r="E217" s="31"/>
      <c r="F217" s="88">
        <v>13875</v>
      </c>
      <c r="G217" s="100">
        <v>13574</v>
      </c>
      <c r="H217" s="106">
        <f>(F217+G217)</f>
        <v>27449</v>
      </c>
      <c r="I217" s="283">
        <f>(H217/H225)*100</f>
        <v>0.4882441815004033</v>
      </c>
      <c r="J217" s="277"/>
      <c r="K217" s="67" t="s">
        <v>741</v>
      </c>
      <c r="L217" s="65"/>
      <c r="M217" s="305"/>
      <c r="N217" s="37" t="s">
        <v>0</v>
      </c>
    </row>
    <row r="218" spans="1:14" ht="13.5">
      <c r="A218" s="300"/>
      <c r="C218" s="29"/>
      <c r="D218" s="30"/>
      <c r="E218" s="31" t="s">
        <v>1</v>
      </c>
      <c r="F218" s="88"/>
      <c r="G218" s="100"/>
      <c r="H218" s="100"/>
      <c r="I218" s="33"/>
      <c r="J218" s="277" t="s">
        <v>742</v>
      </c>
      <c r="K218" s="35" t="s">
        <v>317</v>
      </c>
      <c r="L218" s="306">
        <v>22665</v>
      </c>
      <c r="M218" s="307">
        <v>0.5</v>
      </c>
      <c r="N218" s="33"/>
    </row>
    <row r="219" spans="1:14" ht="13.5">
      <c r="A219" s="300"/>
      <c r="C219" s="29"/>
      <c r="D219" s="30" t="s">
        <v>2</v>
      </c>
      <c r="E219" s="31" t="s">
        <v>2</v>
      </c>
      <c r="F219" s="88"/>
      <c r="G219" s="100"/>
      <c r="H219" s="100"/>
      <c r="I219" s="33"/>
      <c r="J219" s="277"/>
      <c r="K219" s="35" t="s">
        <v>317</v>
      </c>
      <c r="L219" s="35"/>
      <c r="M219" s="276"/>
      <c r="N219" s="33"/>
    </row>
    <row r="220" spans="1:14" ht="13.5">
      <c r="A220" s="300"/>
      <c r="C220" s="29"/>
      <c r="D220" s="30"/>
      <c r="E220" s="31" t="s">
        <v>3</v>
      </c>
      <c r="F220" s="88"/>
      <c r="G220" s="100"/>
      <c r="H220" s="100"/>
      <c r="I220" s="33"/>
      <c r="J220" s="277"/>
      <c r="K220" s="35" t="s">
        <v>317</v>
      </c>
      <c r="L220" s="35"/>
      <c r="M220" s="276"/>
      <c r="N220" s="33"/>
    </row>
    <row r="221" spans="1:14" ht="13.5">
      <c r="A221" s="300"/>
      <c r="C221" s="29"/>
      <c r="D221" s="30" t="s">
        <v>4</v>
      </c>
      <c r="E221" s="31" t="s">
        <v>4</v>
      </c>
      <c r="F221" s="88"/>
      <c r="G221" s="100"/>
      <c r="H221" s="100"/>
      <c r="I221" s="33"/>
      <c r="J221" s="277"/>
      <c r="K221" s="36"/>
      <c r="L221" s="36"/>
      <c r="M221" s="25"/>
      <c r="N221" s="33"/>
    </row>
    <row r="222" spans="1:14" ht="13.5">
      <c r="A222" s="342"/>
      <c r="B222" s="61"/>
      <c r="C222" s="38"/>
      <c r="D222" s="39" t="s">
        <v>743</v>
      </c>
      <c r="E222" s="40" t="s">
        <v>743</v>
      </c>
      <c r="F222" s="89"/>
      <c r="G222" s="101"/>
      <c r="H222" s="101"/>
      <c r="I222" s="42"/>
      <c r="J222" s="281"/>
      <c r="K222" s="41"/>
      <c r="L222" s="41"/>
      <c r="M222" s="282"/>
      <c r="N222" s="42"/>
    </row>
    <row r="223" spans="1:14" ht="13.5">
      <c r="A223" s="343" t="s">
        <v>252</v>
      </c>
      <c r="B223" s="315"/>
      <c r="C223" s="45"/>
      <c r="D223" s="46"/>
      <c r="E223" s="47"/>
      <c r="F223" s="90">
        <v>6418</v>
      </c>
      <c r="G223" s="103">
        <v>6114</v>
      </c>
      <c r="H223" s="103">
        <f>(F223+G223)</f>
        <v>12532</v>
      </c>
      <c r="I223" s="289">
        <f>(H223/H225)*100</f>
        <v>0.22291071013745686</v>
      </c>
      <c r="J223" s="290"/>
      <c r="K223" s="48"/>
      <c r="L223" s="291">
        <v>10201</v>
      </c>
      <c r="M223" s="288">
        <v>0.2</v>
      </c>
      <c r="N223" s="49"/>
    </row>
    <row r="224" spans="1:14" ht="14.25" thickBot="1">
      <c r="A224" s="344" t="s">
        <v>744</v>
      </c>
      <c r="B224" s="345"/>
      <c r="C224" s="346"/>
      <c r="D224" s="347"/>
      <c r="E224" s="348"/>
      <c r="F224" s="349">
        <v>27075</v>
      </c>
      <c r="G224" s="350">
        <v>27568</v>
      </c>
      <c r="H224" s="350">
        <f>(F224+G224)</f>
        <v>54643</v>
      </c>
      <c r="I224" s="351">
        <f>(H224/H225)*100</f>
        <v>0.9719525960773264</v>
      </c>
      <c r="J224" s="352"/>
      <c r="K224" s="353"/>
      <c r="L224" s="354">
        <v>24084</v>
      </c>
      <c r="M224" s="355">
        <v>0.5</v>
      </c>
      <c r="N224" s="356"/>
    </row>
    <row r="225" spans="1:14" ht="15" thickBot="1" thickTop="1">
      <c r="A225" s="335" t="s">
        <v>745</v>
      </c>
      <c r="B225" s="336"/>
      <c r="C225" s="50"/>
      <c r="D225" s="51"/>
      <c r="E225" s="52"/>
      <c r="F225" s="91">
        <f>SUM(F7:F224)</f>
        <v>2800551</v>
      </c>
      <c r="G225" s="109">
        <f>SUM(G7:G224)</f>
        <v>2821431</v>
      </c>
      <c r="H225" s="109">
        <f>SUM(H7:H224)</f>
        <v>5621982</v>
      </c>
      <c r="I225" s="357">
        <f>SUM(I7:I224)</f>
        <v>99.99999999999999</v>
      </c>
      <c r="J225" s="296"/>
      <c r="K225" s="53"/>
      <c r="L225" s="358">
        <f>SUM(L7:L224)</f>
        <v>4574848</v>
      </c>
      <c r="M225" s="359">
        <v>100</v>
      </c>
      <c r="N225" s="83"/>
    </row>
    <row r="226" spans="1:14" ht="5.25" customHeight="1">
      <c r="A226" s="418"/>
      <c r="B226" s="418"/>
      <c r="C226" s="418"/>
      <c r="D226" s="418"/>
      <c r="E226" s="418"/>
      <c r="F226" s="418"/>
      <c r="G226" s="418"/>
      <c r="H226" s="418"/>
      <c r="I226" s="418"/>
      <c r="J226" s="418"/>
      <c r="K226" s="418"/>
      <c r="L226" s="418"/>
      <c r="M226" s="418"/>
      <c r="N226" s="418"/>
    </row>
    <row r="227" spans="1:14" ht="13.5">
      <c r="A227" s="433" t="s">
        <v>833</v>
      </c>
      <c r="B227" s="433"/>
      <c r="C227" s="433"/>
      <c r="D227" s="433"/>
      <c r="E227" s="433"/>
      <c r="F227" s="433"/>
      <c r="G227" s="433"/>
      <c r="H227" s="433"/>
      <c r="I227" s="433"/>
      <c r="J227" s="433"/>
      <c r="K227" s="433"/>
      <c r="L227" s="433"/>
      <c r="M227" s="433"/>
      <c r="N227" s="433"/>
    </row>
    <row r="228" ht="15.75">
      <c r="A228" s="360" t="s">
        <v>746</v>
      </c>
    </row>
    <row r="229" ht="15.75">
      <c r="A229" s="360" t="s">
        <v>747</v>
      </c>
    </row>
    <row r="230" ht="15.75">
      <c r="A230" s="360" t="s">
        <v>754</v>
      </c>
    </row>
    <row r="231" ht="15.75">
      <c r="A231" s="157" t="s">
        <v>755</v>
      </c>
    </row>
    <row r="232" ht="15.75">
      <c r="A232" s="361" t="s">
        <v>753</v>
      </c>
    </row>
    <row r="233" ht="15.75">
      <c r="A233" s="361" t="s">
        <v>752</v>
      </c>
    </row>
    <row r="234" ht="15.75">
      <c r="A234" s="361" t="s">
        <v>751</v>
      </c>
    </row>
    <row r="235" ht="15.75">
      <c r="A235" s="361" t="s">
        <v>750</v>
      </c>
    </row>
    <row r="236" ht="15.75">
      <c r="A236" s="361" t="s">
        <v>749</v>
      </c>
    </row>
    <row r="237" ht="15.75">
      <c r="A237" s="361" t="s">
        <v>748</v>
      </c>
    </row>
  </sheetData>
  <mergeCells count="19">
    <mergeCell ref="K5:K6"/>
    <mergeCell ref="L5:M5"/>
    <mergeCell ref="N205:N206"/>
    <mergeCell ref="A227:N227"/>
    <mergeCell ref="A226:N226"/>
    <mergeCell ref="G5:G6"/>
    <mergeCell ref="H5:H6"/>
    <mergeCell ref="I5:I6"/>
    <mergeCell ref="J5:J6"/>
    <mergeCell ref="A2:N2"/>
    <mergeCell ref="A4:A6"/>
    <mergeCell ref="B4:B6"/>
    <mergeCell ref="C4:C6"/>
    <mergeCell ref="D4:D6"/>
    <mergeCell ref="E4:E6"/>
    <mergeCell ref="F4:I4"/>
    <mergeCell ref="J4:M4"/>
    <mergeCell ref="N4:N6"/>
    <mergeCell ref="F5:F6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45" r:id="rId1"/>
  <headerFooter alignWithMargins="0">
    <oddHeader>&amp;R&amp;A/&amp;F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A2" sqref="A2:N2"/>
    </sheetView>
  </sheetViews>
  <sheetFormatPr defaultColWidth="9.00390625" defaultRowHeight="13.5"/>
  <cols>
    <col min="1" max="1" width="13.00390625" style="10" bestFit="1" customWidth="1"/>
    <col min="2" max="2" width="11.625" style="10" bestFit="1" customWidth="1"/>
    <col min="3" max="3" width="11.125" style="10" bestFit="1" customWidth="1"/>
    <col min="4" max="4" width="10.125" style="10" bestFit="1" customWidth="1"/>
    <col min="5" max="5" width="9.125" style="10" customWidth="1"/>
    <col min="6" max="6" width="8.875" style="10" customWidth="1"/>
    <col min="7" max="9" width="8.25390625" style="10" customWidth="1"/>
    <col min="10" max="10" width="8.875" style="10" customWidth="1"/>
    <col min="11" max="11" width="8.25390625" style="10" customWidth="1"/>
    <col min="12" max="12" width="9.75390625" style="10" customWidth="1"/>
    <col min="13" max="13" width="9.75390625" style="10" bestFit="1" customWidth="1"/>
    <col min="14" max="14" width="8.00390625" style="10" customWidth="1"/>
    <col min="15" max="16384" width="9.00390625" style="10" customWidth="1"/>
  </cols>
  <sheetData>
    <row r="1" spans="1:14" ht="6.75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3.5">
      <c r="A2" s="448" t="s">
        <v>758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1:14" ht="6" customHeight="1" thickBo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s="11" customFormat="1" ht="13.5">
      <c r="A4" s="449" t="s">
        <v>243</v>
      </c>
      <c r="B4" s="452" t="s">
        <v>244</v>
      </c>
      <c r="C4" s="453" t="s">
        <v>245</v>
      </c>
      <c r="D4" s="453"/>
      <c r="E4" s="453"/>
      <c r="F4" s="453"/>
      <c r="G4" s="453"/>
      <c r="H4" s="453"/>
      <c r="I4" s="453"/>
      <c r="J4" s="454" t="s">
        <v>246</v>
      </c>
      <c r="K4" s="454"/>
      <c r="L4" s="454"/>
      <c r="M4" s="454"/>
      <c r="N4" s="455"/>
    </row>
    <row r="5" spans="1:14" s="12" customFormat="1" ht="13.5">
      <c r="A5" s="450"/>
      <c r="B5" s="446"/>
      <c r="C5" s="456" t="s">
        <v>247</v>
      </c>
      <c r="D5" s="444" t="s">
        <v>248</v>
      </c>
      <c r="E5" s="444"/>
      <c r="F5" s="444"/>
      <c r="G5" s="444"/>
      <c r="H5" s="444"/>
      <c r="I5" s="444"/>
      <c r="J5" s="457" t="s">
        <v>249</v>
      </c>
      <c r="K5" s="458"/>
      <c r="L5" s="458"/>
      <c r="M5" s="459"/>
      <c r="N5" s="460" t="s">
        <v>250</v>
      </c>
    </row>
    <row r="6" spans="1:14" s="12" customFormat="1" ht="13.5">
      <c r="A6" s="450"/>
      <c r="B6" s="446"/>
      <c r="C6" s="446"/>
      <c r="D6" s="444" t="s">
        <v>251</v>
      </c>
      <c r="E6" s="444"/>
      <c r="F6" s="444" t="s">
        <v>252</v>
      </c>
      <c r="G6" s="444"/>
      <c r="H6" s="444"/>
      <c r="I6" s="444"/>
      <c r="J6" s="445" t="s">
        <v>253</v>
      </c>
      <c r="K6" s="445"/>
      <c r="L6" s="446" t="s">
        <v>254</v>
      </c>
      <c r="M6" s="446" t="s">
        <v>242</v>
      </c>
      <c r="N6" s="460"/>
    </row>
    <row r="7" spans="1:14" s="12" customFormat="1" ht="14.25" thickBot="1">
      <c r="A7" s="451"/>
      <c r="B7" s="447"/>
      <c r="C7" s="447"/>
      <c r="D7" s="13" t="s">
        <v>255</v>
      </c>
      <c r="E7" s="13" t="s">
        <v>256</v>
      </c>
      <c r="F7" s="13" t="s">
        <v>257</v>
      </c>
      <c r="G7" s="13" t="s">
        <v>258</v>
      </c>
      <c r="H7" s="13" t="s">
        <v>259</v>
      </c>
      <c r="I7" s="13" t="s">
        <v>252</v>
      </c>
      <c r="J7" s="13" t="s">
        <v>260</v>
      </c>
      <c r="K7" s="13" t="s">
        <v>261</v>
      </c>
      <c r="L7" s="447"/>
      <c r="M7" s="447"/>
      <c r="N7" s="461"/>
    </row>
    <row r="8" spans="1:14" ht="14.25" thickTop="1">
      <c r="A8" s="14" t="s">
        <v>262</v>
      </c>
      <c r="B8" s="15">
        <v>3920</v>
      </c>
      <c r="C8" s="15">
        <v>83290</v>
      </c>
      <c r="D8" s="15">
        <v>60728</v>
      </c>
      <c r="E8" s="15">
        <v>9515</v>
      </c>
      <c r="F8" s="15">
        <v>3963</v>
      </c>
      <c r="G8" s="15">
        <v>2103</v>
      </c>
      <c r="H8" s="15">
        <v>3975</v>
      </c>
      <c r="I8" s="15">
        <v>3006</v>
      </c>
      <c r="J8" s="15">
        <v>51223</v>
      </c>
      <c r="K8" s="15">
        <v>37853</v>
      </c>
      <c r="L8" s="15">
        <v>3148</v>
      </c>
      <c r="M8" s="15">
        <f>J8+L8</f>
        <v>54371</v>
      </c>
      <c r="N8" s="16">
        <v>2948</v>
      </c>
    </row>
    <row r="9" spans="1:14" ht="13.5">
      <c r="A9" s="14" t="s">
        <v>263</v>
      </c>
      <c r="B9" s="15">
        <v>16270</v>
      </c>
      <c r="C9" s="15">
        <v>21105</v>
      </c>
      <c r="D9" s="15">
        <v>20142</v>
      </c>
      <c r="E9" s="15">
        <v>77</v>
      </c>
      <c r="F9" s="15">
        <v>787</v>
      </c>
      <c r="G9" s="15">
        <v>2</v>
      </c>
      <c r="H9" s="15">
        <v>54</v>
      </c>
      <c r="I9" s="15">
        <v>43</v>
      </c>
      <c r="J9" s="15">
        <v>5278</v>
      </c>
      <c r="K9" s="15">
        <v>4458</v>
      </c>
      <c r="L9" s="15">
        <v>13189</v>
      </c>
      <c r="M9" s="15">
        <f>J9+L9</f>
        <v>18467</v>
      </c>
      <c r="N9" s="16">
        <f>838+65+0+582+60+0</f>
        <v>1545</v>
      </c>
    </row>
    <row r="10" spans="1:14" ht="13.5">
      <c r="A10" s="14" t="s">
        <v>264</v>
      </c>
      <c r="B10" s="15">
        <v>9325</v>
      </c>
      <c r="C10" s="15">
        <v>21847</v>
      </c>
      <c r="D10" s="15">
        <v>19943</v>
      </c>
      <c r="E10" s="15">
        <v>495</v>
      </c>
      <c r="F10" s="15">
        <v>205</v>
      </c>
      <c r="G10" s="15">
        <v>6</v>
      </c>
      <c r="H10" s="15">
        <v>718</v>
      </c>
      <c r="I10" s="15">
        <v>480</v>
      </c>
      <c r="J10" s="15">
        <v>7730</v>
      </c>
      <c r="K10" s="15">
        <v>7480</v>
      </c>
      <c r="L10" s="15">
        <v>10859</v>
      </c>
      <c r="M10" s="15">
        <v>18590</v>
      </c>
      <c r="N10" s="16">
        <f>173+1+9+446+356+0</f>
        <v>985</v>
      </c>
    </row>
    <row r="11" spans="1:14" ht="13.5">
      <c r="A11" s="14" t="s">
        <v>265</v>
      </c>
      <c r="B11" s="15">
        <v>15370</v>
      </c>
      <c r="C11" s="15">
        <v>62014</v>
      </c>
      <c r="D11" s="15">
        <v>39574</v>
      </c>
      <c r="E11" s="15">
        <v>17215</v>
      </c>
      <c r="F11" s="15">
        <v>885</v>
      </c>
      <c r="G11" s="15">
        <v>368</v>
      </c>
      <c r="H11" s="15">
        <v>3454</v>
      </c>
      <c r="I11" s="15">
        <v>517</v>
      </c>
      <c r="J11" s="15">
        <v>8637</v>
      </c>
      <c r="K11" s="15">
        <v>9744</v>
      </c>
      <c r="L11" s="15">
        <v>25493</v>
      </c>
      <c r="M11" s="15">
        <f>J11+L11</f>
        <v>34130</v>
      </c>
      <c r="N11" s="16">
        <f>1519+140+11+87+154+99</f>
        <v>2010</v>
      </c>
    </row>
    <row r="12" spans="1:14" ht="13.5">
      <c r="A12" s="14" t="s">
        <v>266</v>
      </c>
      <c r="B12" s="15">
        <v>6196</v>
      </c>
      <c r="C12" s="15">
        <v>20007</v>
      </c>
      <c r="D12" s="15">
        <v>16648</v>
      </c>
      <c r="E12" s="15">
        <v>1150</v>
      </c>
      <c r="F12" s="15">
        <v>1235</v>
      </c>
      <c r="G12" s="15">
        <v>49</v>
      </c>
      <c r="H12" s="15">
        <v>774</v>
      </c>
      <c r="I12" s="15">
        <v>151</v>
      </c>
      <c r="J12" s="15">
        <v>8373</v>
      </c>
      <c r="K12" s="15">
        <v>7155</v>
      </c>
      <c r="L12" s="15">
        <v>6663</v>
      </c>
      <c r="M12" s="15">
        <f>J12+L12</f>
        <v>15036</v>
      </c>
      <c r="N12" s="16">
        <f>984+2+14+105+103+6</f>
        <v>1214</v>
      </c>
    </row>
    <row r="13" spans="1:14" ht="13.5">
      <c r="A13" s="14" t="s">
        <v>267</v>
      </c>
      <c r="B13" s="15">
        <v>16875</v>
      </c>
      <c r="C13" s="15">
        <v>98137</v>
      </c>
      <c r="D13" s="15">
        <v>59167</v>
      </c>
      <c r="E13" s="15">
        <v>28363</v>
      </c>
      <c r="F13" s="15">
        <v>4028</v>
      </c>
      <c r="G13" s="15">
        <v>400</v>
      </c>
      <c r="H13" s="15">
        <v>5062</v>
      </c>
      <c r="I13" s="15">
        <v>1117</v>
      </c>
      <c r="J13" s="15">
        <v>8757</v>
      </c>
      <c r="K13" s="15">
        <v>7643</v>
      </c>
      <c r="L13" s="15">
        <v>40735</v>
      </c>
      <c r="M13" s="15">
        <f>J13+L13</f>
        <v>49492</v>
      </c>
      <c r="N13" s="16">
        <f>6529+336+12+842+466+67</f>
        <v>8252</v>
      </c>
    </row>
    <row r="14" spans="1:14" ht="13.5">
      <c r="A14" s="14" t="s">
        <v>268</v>
      </c>
      <c r="B14" s="15">
        <v>16500</v>
      </c>
      <c r="C14" s="15">
        <v>40208</v>
      </c>
      <c r="D14" s="15">
        <v>37633</v>
      </c>
      <c r="E14" s="15">
        <v>412</v>
      </c>
      <c r="F14" s="15">
        <v>1525</v>
      </c>
      <c r="G14" s="15">
        <v>48</v>
      </c>
      <c r="H14" s="15">
        <v>75</v>
      </c>
      <c r="I14" s="15">
        <v>515</v>
      </c>
      <c r="J14" s="15">
        <v>9928</v>
      </c>
      <c r="K14" s="15">
        <v>9935</v>
      </c>
      <c r="L14" s="15">
        <v>17372</v>
      </c>
      <c r="M14" s="15">
        <v>27301</v>
      </c>
      <c r="N14" s="16">
        <v>9227</v>
      </c>
    </row>
    <row r="15" spans="1:14" ht="13.5">
      <c r="A15" s="14" t="s">
        <v>269</v>
      </c>
      <c r="B15" s="15">
        <v>16389</v>
      </c>
      <c r="C15" s="15">
        <v>61046</v>
      </c>
      <c r="D15" s="15">
        <v>52920</v>
      </c>
      <c r="E15" s="15">
        <v>2736</v>
      </c>
      <c r="F15" s="15">
        <v>3232</v>
      </c>
      <c r="G15" s="15">
        <v>62</v>
      </c>
      <c r="H15" s="15">
        <v>1668</v>
      </c>
      <c r="I15" s="15">
        <v>428</v>
      </c>
      <c r="J15" s="15">
        <v>22002</v>
      </c>
      <c r="K15" s="15">
        <v>17431</v>
      </c>
      <c r="L15" s="15">
        <v>20288</v>
      </c>
      <c r="M15" s="15">
        <f aca="true" t="shared" si="0" ref="M15:M25">J15+L15</f>
        <v>42290</v>
      </c>
      <c r="N15" s="16">
        <f>3406+96+519+4466+278+52</f>
        <v>8817</v>
      </c>
    </row>
    <row r="16" spans="1:14" ht="13.5">
      <c r="A16" s="14" t="s">
        <v>270</v>
      </c>
      <c r="B16" s="15">
        <v>15880</v>
      </c>
      <c r="C16" s="15">
        <v>38733</v>
      </c>
      <c r="D16" s="15">
        <v>33539</v>
      </c>
      <c r="E16" s="15">
        <v>1339</v>
      </c>
      <c r="F16" s="15">
        <v>1304</v>
      </c>
      <c r="G16" s="15">
        <v>293</v>
      </c>
      <c r="H16" s="15">
        <v>1160</v>
      </c>
      <c r="I16" s="15">
        <v>1100</v>
      </c>
      <c r="J16" s="15">
        <v>14089</v>
      </c>
      <c r="K16" s="15">
        <v>13910</v>
      </c>
      <c r="L16" s="15">
        <v>12908</v>
      </c>
      <c r="M16" s="15">
        <f t="shared" si="0"/>
        <v>26997</v>
      </c>
      <c r="N16" s="16">
        <f>5089+513+1+97+324+33</f>
        <v>6057</v>
      </c>
    </row>
    <row r="17" spans="1:14" ht="13.5">
      <c r="A17" s="14" t="s">
        <v>271</v>
      </c>
      <c r="B17" s="15">
        <v>15927</v>
      </c>
      <c r="C17" s="15">
        <v>73119</v>
      </c>
      <c r="D17" s="15">
        <v>50665</v>
      </c>
      <c r="E17" s="15">
        <v>5496</v>
      </c>
      <c r="F17" s="15">
        <v>3757</v>
      </c>
      <c r="G17" s="15">
        <v>9716</v>
      </c>
      <c r="H17" s="15">
        <v>1881</v>
      </c>
      <c r="I17" s="15">
        <v>1604</v>
      </c>
      <c r="J17" s="15">
        <v>37487</v>
      </c>
      <c r="K17" s="15">
        <v>20222</v>
      </c>
      <c r="L17" s="15">
        <v>8132</v>
      </c>
      <c r="M17" s="15">
        <f t="shared" si="0"/>
        <v>45619</v>
      </c>
      <c r="N17" s="16">
        <f>1793+167+144+251+286+159</f>
        <v>2800</v>
      </c>
    </row>
    <row r="18" spans="1:14" ht="13.5">
      <c r="A18" s="14" t="s">
        <v>272</v>
      </c>
      <c r="B18" s="15">
        <v>14863</v>
      </c>
      <c r="C18" s="15">
        <v>45177</v>
      </c>
      <c r="D18" s="15">
        <v>36514</v>
      </c>
      <c r="E18" s="15">
        <v>4390</v>
      </c>
      <c r="F18" s="15">
        <v>1390</v>
      </c>
      <c r="G18" s="15">
        <v>246</v>
      </c>
      <c r="H18" s="15">
        <v>1641</v>
      </c>
      <c r="I18" s="15">
        <v>996</v>
      </c>
      <c r="J18" s="15">
        <v>24873</v>
      </c>
      <c r="K18" s="15">
        <v>16565</v>
      </c>
      <c r="L18" s="15">
        <v>5778</v>
      </c>
      <c r="M18" s="15">
        <f t="shared" si="0"/>
        <v>30651</v>
      </c>
      <c r="N18" s="16">
        <f>426+709+4+625+355+181</f>
        <v>2300</v>
      </c>
    </row>
    <row r="19" spans="1:14" ht="13.5">
      <c r="A19" s="14" t="s">
        <v>273</v>
      </c>
      <c r="B19" s="15">
        <v>16315</v>
      </c>
      <c r="C19" s="15">
        <v>54934</v>
      </c>
      <c r="D19" s="15">
        <v>44290</v>
      </c>
      <c r="E19" s="15">
        <v>7884</v>
      </c>
      <c r="F19" s="15">
        <v>890</v>
      </c>
      <c r="G19" s="15">
        <v>276</v>
      </c>
      <c r="H19" s="15">
        <v>1020</v>
      </c>
      <c r="I19" s="15">
        <v>574</v>
      </c>
      <c r="J19" s="15">
        <v>38248</v>
      </c>
      <c r="K19" s="15">
        <v>5922</v>
      </c>
      <c r="L19" s="15">
        <v>2416</v>
      </c>
      <c r="M19" s="15">
        <f t="shared" si="0"/>
        <v>40664</v>
      </c>
      <c r="N19" s="16">
        <f>97+40+7+92+21+16</f>
        <v>273</v>
      </c>
    </row>
    <row r="20" spans="1:14" ht="13.5">
      <c r="A20" s="14" t="s">
        <v>274</v>
      </c>
      <c r="B20" s="15">
        <v>21774</v>
      </c>
      <c r="C20" s="15">
        <v>150034</v>
      </c>
      <c r="D20" s="15">
        <v>109248</v>
      </c>
      <c r="E20" s="15">
        <v>9819</v>
      </c>
      <c r="F20" s="15">
        <v>3147</v>
      </c>
      <c r="G20" s="15">
        <v>2068</v>
      </c>
      <c r="H20" s="15">
        <v>23386</v>
      </c>
      <c r="I20" s="15">
        <v>2365</v>
      </c>
      <c r="J20" s="15">
        <v>96872</v>
      </c>
      <c r="K20" s="15">
        <v>22120</v>
      </c>
      <c r="L20" s="15">
        <v>6750</v>
      </c>
      <c r="M20" s="15">
        <f t="shared" si="0"/>
        <v>103622</v>
      </c>
      <c r="N20" s="16">
        <f>258+212+7+403+351+97</f>
        <v>1328</v>
      </c>
    </row>
    <row r="21" spans="1:14" ht="13.5">
      <c r="A21" s="14" t="s">
        <v>275</v>
      </c>
      <c r="B21" s="15">
        <v>10691</v>
      </c>
      <c r="C21" s="15">
        <v>84507</v>
      </c>
      <c r="D21" s="15">
        <v>56952</v>
      </c>
      <c r="E21" s="15">
        <v>10631</v>
      </c>
      <c r="F21" s="15">
        <v>10694</v>
      </c>
      <c r="G21" s="15">
        <v>626</v>
      </c>
      <c r="H21" s="15">
        <v>3822</v>
      </c>
      <c r="I21" s="15">
        <v>1781</v>
      </c>
      <c r="J21" s="15">
        <v>45737</v>
      </c>
      <c r="K21" s="15">
        <v>5850</v>
      </c>
      <c r="L21" s="15">
        <v>9548</v>
      </c>
      <c r="M21" s="15">
        <f t="shared" si="0"/>
        <v>55285</v>
      </c>
      <c r="N21" s="16">
        <f>59+680+0+226+107+133</f>
        <v>1205</v>
      </c>
    </row>
    <row r="22" spans="1:14" ht="13.5">
      <c r="A22" s="14" t="s">
        <v>276</v>
      </c>
      <c r="B22" s="15">
        <v>7665</v>
      </c>
      <c r="C22" s="15">
        <v>18202</v>
      </c>
      <c r="D22" s="15">
        <v>11049</v>
      </c>
      <c r="E22" s="15">
        <v>733</v>
      </c>
      <c r="F22" s="15">
        <v>4825</v>
      </c>
      <c r="G22" s="15">
        <v>106</v>
      </c>
      <c r="H22" s="15">
        <v>1144</v>
      </c>
      <c r="I22" s="15">
        <v>344</v>
      </c>
      <c r="J22" s="15">
        <v>3460</v>
      </c>
      <c r="K22" s="15">
        <v>2235</v>
      </c>
      <c r="L22" s="15">
        <v>5754</v>
      </c>
      <c r="M22" s="15">
        <f t="shared" si="0"/>
        <v>9214</v>
      </c>
      <c r="N22" s="16">
        <f>129+848+0+51+41+12</f>
        <v>1081</v>
      </c>
    </row>
    <row r="23" spans="1:14" ht="13.5">
      <c r="A23" s="14" t="s">
        <v>277</v>
      </c>
      <c r="B23" s="15">
        <v>15415</v>
      </c>
      <c r="C23" s="15">
        <v>146686</v>
      </c>
      <c r="D23" s="15">
        <v>92003</v>
      </c>
      <c r="E23" s="15">
        <v>10109</v>
      </c>
      <c r="F23" s="15">
        <v>38157</v>
      </c>
      <c r="G23" s="15">
        <v>816</v>
      </c>
      <c r="H23" s="15">
        <v>3560</v>
      </c>
      <c r="I23" s="15">
        <v>2041</v>
      </c>
      <c r="J23" s="15">
        <v>81954</v>
      </c>
      <c r="K23" s="15">
        <v>12842</v>
      </c>
      <c r="L23" s="15">
        <v>4243</v>
      </c>
      <c r="M23" s="15">
        <f t="shared" si="0"/>
        <v>86197</v>
      </c>
      <c r="N23" s="16">
        <f>221+13+114+419+653+101</f>
        <v>1521</v>
      </c>
    </row>
    <row r="24" spans="1:14" ht="13.5">
      <c r="A24" s="14" t="s">
        <v>278</v>
      </c>
      <c r="B24" s="15">
        <v>10320</v>
      </c>
      <c r="C24" s="15">
        <v>18761</v>
      </c>
      <c r="D24" s="15">
        <v>16274</v>
      </c>
      <c r="E24" s="15">
        <v>969</v>
      </c>
      <c r="F24" s="15">
        <v>872</v>
      </c>
      <c r="G24" s="15">
        <v>36</v>
      </c>
      <c r="H24" s="15">
        <v>466</v>
      </c>
      <c r="I24" s="15">
        <v>144</v>
      </c>
      <c r="J24" s="15">
        <v>11926</v>
      </c>
      <c r="K24" s="15">
        <v>368</v>
      </c>
      <c r="L24" s="15">
        <v>3103</v>
      </c>
      <c r="M24" s="15">
        <f t="shared" si="0"/>
        <v>15029</v>
      </c>
      <c r="N24" s="16">
        <f>165+214+31+20+108+5</f>
        <v>543</v>
      </c>
    </row>
    <row r="25" spans="1:14" ht="14.25" thickBot="1">
      <c r="A25" s="17" t="s">
        <v>279</v>
      </c>
      <c r="B25" s="18">
        <v>7105</v>
      </c>
      <c r="C25" s="18">
        <v>9936</v>
      </c>
      <c r="D25" s="18">
        <v>7674</v>
      </c>
      <c r="E25" s="18">
        <v>975</v>
      </c>
      <c r="F25" s="18">
        <v>393</v>
      </c>
      <c r="G25" s="18">
        <v>340</v>
      </c>
      <c r="H25" s="18">
        <v>210</v>
      </c>
      <c r="I25" s="18">
        <v>344</v>
      </c>
      <c r="J25" s="18">
        <v>4570</v>
      </c>
      <c r="K25" s="18">
        <v>4523</v>
      </c>
      <c r="L25" s="18">
        <v>2078</v>
      </c>
      <c r="M25" s="18">
        <f t="shared" si="0"/>
        <v>6648</v>
      </c>
      <c r="N25" s="19">
        <f>281+356+1+33+93+0</f>
        <v>764</v>
      </c>
    </row>
    <row r="26" spans="1:14" ht="15" thickBot="1" thickTop="1">
      <c r="A26" s="20" t="s">
        <v>280</v>
      </c>
      <c r="B26" s="21">
        <f aca="true" t="shared" si="1" ref="B26:J26">SUM(B8:B25)</f>
        <v>236800</v>
      </c>
      <c r="C26" s="21">
        <f t="shared" si="1"/>
        <v>1047743</v>
      </c>
      <c r="D26" s="21">
        <f t="shared" si="1"/>
        <v>764963</v>
      </c>
      <c r="E26" s="21">
        <f t="shared" si="1"/>
        <v>112308</v>
      </c>
      <c r="F26" s="21">
        <f t="shared" si="1"/>
        <v>81289</v>
      </c>
      <c r="G26" s="21">
        <f t="shared" si="1"/>
        <v>17561</v>
      </c>
      <c r="H26" s="21">
        <f t="shared" si="1"/>
        <v>54070</v>
      </c>
      <c r="I26" s="21">
        <f t="shared" si="1"/>
        <v>17550</v>
      </c>
      <c r="J26" s="21">
        <f t="shared" si="1"/>
        <v>481144</v>
      </c>
      <c r="K26" s="21">
        <f>SUM(K8:K25)</f>
        <v>206256</v>
      </c>
      <c r="L26" s="21">
        <f>SUM(L8:L25)</f>
        <v>198457</v>
      </c>
      <c r="M26" s="21">
        <v>679605</v>
      </c>
      <c r="N26" s="22">
        <f>SUM(N8:N25)</f>
        <v>52870</v>
      </c>
    </row>
    <row r="27" spans="1:14" ht="5.25" customHeight="1">
      <c r="A27" s="442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</row>
    <row r="28" spans="1:14" ht="13.5">
      <c r="A28" s="443" t="s">
        <v>534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</row>
    <row r="30" ht="13.5">
      <c r="M30" s="23"/>
    </row>
  </sheetData>
  <mergeCells count="18">
    <mergeCell ref="B4:B7"/>
    <mergeCell ref="C4:I4"/>
    <mergeCell ref="J4:N4"/>
    <mergeCell ref="C5:C7"/>
    <mergeCell ref="D5:I5"/>
    <mergeCell ref="J5:M5"/>
    <mergeCell ref="N5:N7"/>
    <mergeCell ref="D6:E6"/>
    <mergeCell ref="A1:N1"/>
    <mergeCell ref="A3:N3"/>
    <mergeCell ref="A27:N27"/>
    <mergeCell ref="A28:N28"/>
    <mergeCell ref="F6:I6"/>
    <mergeCell ref="J6:K6"/>
    <mergeCell ref="L6:L7"/>
    <mergeCell ref="M6:M7"/>
    <mergeCell ref="A2:N2"/>
    <mergeCell ref="A4:A7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3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B2" sqref="B2:S2"/>
    </sheetView>
  </sheetViews>
  <sheetFormatPr defaultColWidth="9.00390625" defaultRowHeight="13.5"/>
  <cols>
    <col min="1" max="1" width="5.50390625" style="0" bestFit="1" customWidth="1"/>
    <col min="2" max="2" width="13.625" style="0" bestFit="1" customWidth="1"/>
    <col min="3" max="3" width="10.00390625" style="0" customWidth="1"/>
    <col min="4" max="4" width="10.50390625" style="0" customWidth="1"/>
    <col min="5" max="5" width="10.25390625" style="0" customWidth="1"/>
    <col min="6" max="6" width="8.375" style="0" bestFit="1" customWidth="1"/>
    <col min="7" max="7" width="8.50390625" style="0" bestFit="1" customWidth="1"/>
    <col min="8" max="9" width="8.25390625" style="0" bestFit="1" customWidth="1"/>
    <col min="10" max="10" width="7.25390625" style="0" bestFit="1" customWidth="1"/>
    <col min="11" max="11" width="8.125" style="0" customWidth="1"/>
    <col min="12" max="12" width="7.875" style="0" hidden="1" customWidth="1"/>
    <col min="13" max="13" width="0.12890625" style="0" hidden="1" customWidth="1"/>
    <col min="14" max="14" width="8.125" style="0" customWidth="1"/>
    <col min="15" max="15" width="8.25390625" style="0" hidden="1" customWidth="1"/>
    <col min="16" max="16" width="6.875" style="0" hidden="1" customWidth="1"/>
    <col min="17" max="17" width="8.125" style="0" customWidth="1"/>
    <col min="18" max="19" width="7.875" style="0" hidden="1" customWidth="1"/>
  </cols>
  <sheetData>
    <row r="1" spans="1:17" ht="6.75" customHeigh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2:19" ht="13.5">
      <c r="B2" s="472" t="s">
        <v>759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17" ht="6" customHeight="1" thickBot="1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9" ht="15" customHeight="1">
      <c r="A4" s="473" t="s">
        <v>501</v>
      </c>
      <c r="B4" s="479" t="s">
        <v>243</v>
      </c>
      <c r="C4" s="482" t="s">
        <v>502</v>
      </c>
      <c r="D4" s="479"/>
      <c r="E4" s="482" t="s">
        <v>245</v>
      </c>
      <c r="F4" s="485" t="s">
        <v>503</v>
      </c>
      <c r="G4" s="486"/>
      <c r="H4" s="486"/>
      <c r="I4" s="486"/>
      <c r="J4" s="487"/>
      <c r="K4" s="488" t="s">
        <v>504</v>
      </c>
      <c r="L4" s="486"/>
      <c r="M4" s="486"/>
      <c r="N4" s="486"/>
      <c r="O4" s="486"/>
      <c r="P4" s="486"/>
      <c r="Q4" s="487"/>
      <c r="R4" s="199"/>
      <c r="S4" s="200"/>
    </row>
    <row r="5" spans="1:19" ht="13.5">
      <c r="A5" s="468"/>
      <c r="B5" s="480"/>
      <c r="C5" s="492" t="s">
        <v>505</v>
      </c>
      <c r="D5" s="494" t="s">
        <v>506</v>
      </c>
      <c r="E5" s="483"/>
      <c r="F5" s="201" t="s">
        <v>507</v>
      </c>
      <c r="G5" s="495" t="s">
        <v>462</v>
      </c>
      <c r="H5" s="496"/>
      <c r="I5" s="497"/>
      <c r="J5" s="465" t="s">
        <v>508</v>
      </c>
      <c r="K5" s="489"/>
      <c r="L5" s="490"/>
      <c r="M5" s="490"/>
      <c r="N5" s="490"/>
      <c r="O5" s="490"/>
      <c r="P5" s="490"/>
      <c r="Q5" s="491"/>
      <c r="R5" s="202"/>
      <c r="S5" s="203"/>
    </row>
    <row r="6" spans="1:19" ht="18" customHeight="1" thickBot="1">
      <c r="A6" s="471"/>
      <c r="B6" s="481"/>
      <c r="C6" s="493"/>
      <c r="D6" s="493"/>
      <c r="E6" s="484"/>
      <c r="F6" s="204"/>
      <c r="G6" s="205" t="s">
        <v>242</v>
      </c>
      <c r="H6" s="206" t="s">
        <v>464</v>
      </c>
      <c r="I6" s="206" t="s">
        <v>465</v>
      </c>
      <c r="J6" s="466"/>
      <c r="K6" s="206" t="s">
        <v>509</v>
      </c>
      <c r="L6" s="206" t="s">
        <v>464</v>
      </c>
      <c r="M6" s="207" t="s">
        <v>465</v>
      </c>
      <c r="N6" s="207" t="s">
        <v>466</v>
      </c>
      <c r="O6" s="206" t="s">
        <v>510</v>
      </c>
      <c r="P6" s="208" t="s">
        <v>511</v>
      </c>
      <c r="Q6" s="209" t="s">
        <v>512</v>
      </c>
      <c r="R6" s="210" t="s">
        <v>512</v>
      </c>
      <c r="S6" s="211" t="s">
        <v>467</v>
      </c>
    </row>
    <row r="7" spans="1:20" ht="14.25" thickTop="1">
      <c r="A7" s="467" t="s">
        <v>513</v>
      </c>
      <c r="B7" s="212" t="s">
        <v>263</v>
      </c>
      <c r="C7" s="213">
        <v>24393</v>
      </c>
      <c r="D7" s="214">
        <v>23663</v>
      </c>
      <c r="E7" s="215">
        <v>21105</v>
      </c>
      <c r="F7" s="215">
        <v>18513</v>
      </c>
      <c r="G7" s="216">
        <f>H7+I7</f>
        <v>18467</v>
      </c>
      <c r="H7" s="217">
        <v>13189</v>
      </c>
      <c r="I7" s="218">
        <v>5278</v>
      </c>
      <c r="J7" s="219">
        <v>45</v>
      </c>
      <c r="K7" s="220">
        <f>L7/(L7+M7)*100</f>
        <v>71.4192884604971</v>
      </c>
      <c r="L7" s="221">
        <v>13189</v>
      </c>
      <c r="M7" s="222">
        <v>5278</v>
      </c>
      <c r="N7" s="223">
        <f>O7/(O7+P7)*100</f>
        <v>63.83277519714811</v>
      </c>
      <c r="O7" s="221">
        <v>11818</v>
      </c>
      <c r="P7" s="224">
        <v>6696</v>
      </c>
      <c r="Q7" s="225">
        <f>R7/(R7+S7)*100</f>
        <v>98.37420330560657</v>
      </c>
      <c r="R7" s="218">
        <v>18213</v>
      </c>
      <c r="S7" s="226">
        <v>301</v>
      </c>
      <c r="T7" s="227"/>
    </row>
    <row r="8" spans="1:19" ht="13.5">
      <c r="A8" s="468"/>
      <c r="B8" s="212" t="s">
        <v>514</v>
      </c>
      <c r="C8" s="222">
        <v>19777</v>
      </c>
      <c r="D8" s="222">
        <v>19437</v>
      </c>
      <c r="E8" s="222">
        <v>21847</v>
      </c>
      <c r="F8" s="215">
        <f>G8+J8</f>
        <v>18936</v>
      </c>
      <c r="G8" s="216">
        <v>18590</v>
      </c>
      <c r="H8" s="222">
        <v>10859</v>
      </c>
      <c r="I8" s="218">
        <v>7730</v>
      </c>
      <c r="J8" s="219">
        <v>346</v>
      </c>
      <c r="K8" s="228">
        <f aca="true" t="shared" si="0" ref="K8:K26">L8/(L8+M8)*100</f>
        <v>58.41626768519017</v>
      </c>
      <c r="L8" s="218">
        <v>10859</v>
      </c>
      <c r="M8" s="222">
        <v>7730</v>
      </c>
      <c r="N8" s="229">
        <f aca="true" t="shared" si="1" ref="N8:N26">O8/(O8+P8)*100</f>
        <v>73.37874947190537</v>
      </c>
      <c r="O8" s="218">
        <v>13895</v>
      </c>
      <c r="P8" s="224">
        <v>5041</v>
      </c>
      <c r="Q8" s="225">
        <f aca="true" t="shared" si="2" ref="Q8:Q26">R8/(R8+S8)*100</f>
        <v>97.03210815378117</v>
      </c>
      <c r="R8" s="218">
        <v>18374</v>
      </c>
      <c r="S8" s="219">
        <v>562</v>
      </c>
    </row>
    <row r="9" spans="1:19" ht="13.5">
      <c r="A9" s="468"/>
      <c r="B9" s="212" t="s">
        <v>515</v>
      </c>
      <c r="C9" s="222">
        <v>33365</v>
      </c>
      <c r="D9" s="222">
        <v>31914</v>
      </c>
      <c r="E9" s="222">
        <v>62014</v>
      </c>
      <c r="F9" s="215">
        <v>35295</v>
      </c>
      <c r="G9" s="216">
        <f>H9+I9</f>
        <v>34130</v>
      </c>
      <c r="H9" s="222">
        <v>25493</v>
      </c>
      <c r="I9" s="218">
        <v>8637</v>
      </c>
      <c r="J9" s="219">
        <v>1164</v>
      </c>
      <c r="K9" s="228">
        <f t="shared" si="0"/>
        <v>74.6938177556402</v>
      </c>
      <c r="L9" s="218">
        <v>25493</v>
      </c>
      <c r="M9" s="222">
        <v>8637</v>
      </c>
      <c r="N9" s="229">
        <f t="shared" si="1"/>
        <v>91.00155829437597</v>
      </c>
      <c r="O9" s="218">
        <v>32119</v>
      </c>
      <c r="P9" s="224">
        <v>3176</v>
      </c>
      <c r="Q9" s="225">
        <f t="shared" si="2"/>
        <v>97.51239552344525</v>
      </c>
      <c r="R9" s="218">
        <v>34417</v>
      </c>
      <c r="S9" s="219">
        <v>878</v>
      </c>
    </row>
    <row r="10" spans="1:19" ht="13.5">
      <c r="A10" s="468"/>
      <c r="B10" s="212" t="s">
        <v>516</v>
      </c>
      <c r="C10" s="222">
        <v>18844</v>
      </c>
      <c r="D10" s="222">
        <v>17866</v>
      </c>
      <c r="E10" s="222">
        <v>20007</v>
      </c>
      <c r="F10" s="215">
        <f>G10+J10</f>
        <v>15112</v>
      </c>
      <c r="G10" s="216">
        <f>H10+I10</f>
        <v>15036</v>
      </c>
      <c r="H10" s="222">
        <v>6663</v>
      </c>
      <c r="I10" s="218">
        <v>8373</v>
      </c>
      <c r="J10" s="219">
        <v>76</v>
      </c>
      <c r="K10" s="228">
        <f t="shared" si="0"/>
        <v>44.31364724660814</v>
      </c>
      <c r="L10" s="218">
        <v>6663</v>
      </c>
      <c r="M10" s="222">
        <v>8373</v>
      </c>
      <c r="N10" s="229">
        <f t="shared" si="1"/>
        <v>89.0352038115405</v>
      </c>
      <c r="O10" s="218">
        <v>13455</v>
      </c>
      <c r="P10" s="224">
        <v>1657</v>
      </c>
      <c r="Q10" s="225">
        <f t="shared" si="2"/>
        <v>98.30586989610218</v>
      </c>
      <c r="R10" s="218">
        <v>14855</v>
      </c>
      <c r="S10" s="219">
        <v>256</v>
      </c>
    </row>
    <row r="11" spans="1:19" ht="13.5">
      <c r="A11" s="468"/>
      <c r="B11" s="212" t="s">
        <v>517</v>
      </c>
      <c r="C11" s="222">
        <v>55720</v>
      </c>
      <c r="D11" s="222">
        <v>51600</v>
      </c>
      <c r="E11" s="222">
        <v>98137</v>
      </c>
      <c r="F11" s="215">
        <f>G11+J11</f>
        <v>51286</v>
      </c>
      <c r="G11" s="216">
        <f>H11+I11</f>
        <v>49492</v>
      </c>
      <c r="H11" s="222">
        <v>40735</v>
      </c>
      <c r="I11" s="218">
        <f>8757</f>
        <v>8757</v>
      </c>
      <c r="J11" s="219">
        <v>1794</v>
      </c>
      <c r="K11" s="228">
        <f t="shared" si="0"/>
        <v>82.30623131011072</v>
      </c>
      <c r="L11" s="218">
        <v>40735</v>
      </c>
      <c r="M11" s="222">
        <f>8757</f>
        <v>8757</v>
      </c>
      <c r="N11" s="229">
        <f t="shared" si="1"/>
        <v>91.86522637756893</v>
      </c>
      <c r="O11" s="218">
        <v>47114</v>
      </c>
      <c r="P11" s="224">
        <v>4172</v>
      </c>
      <c r="Q11" s="225">
        <f t="shared" si="2"/>
        <v>95.64403540927349</v>
      </c>
      <c r="R11" s="218">
        <v>49052</v>
      </c>
      <c r="S11" s="219">
        <v>2234</v>
      </c>
    </row>
    <row r="12" spans="1:19" ht="13.5">
      <c r="A12" s="468"/>
      <c r="B12" s="212" t="s">
        <v>518</v>
      </c>
      <c r="C12" s="222">
        <v>36942</v>
      </c>
      <c r="D12" s="222">
        <v>35932</v>
      </c>
      <c r="E12" s="222">
        <v>40208</v>
      </c>
      <c r="F12" s="215">
        <v>28836</v>
      </c>
      <c r="G12" s="216">
        <f>H12+I12</f>
        <v>27300</v>
      </c>
      <c r="H12" s="222">
        <v>17372</v>
      </c>
      <c r="I12" s="218">
        <v>9928</v>
      </c>
      <c r="J12" s="219">
        <v>1535</v>
      </c>
      <c r="K12" s="228">
        <f t="shared" si="0"/>
        <v>63.633699633699635</v>
      </c>
      <c r="L12" s="218">
        <v>17372</v>
      </c>
      <c r="M12" s="222">
        <v>9928</v>
      </c>
      <c r="N12" s="229">
        <f t="shared" si="1"/>
        <v>88.61839367457345</v>
      </c>
      <c r="O12" s="218">
        <v>25554</v>
      </c>
      <c r="P12" s="224">
        <v>3282</v>
      </c>
      <c r="Q12" s="225">
        <f t="shared" si="2"/>
        <v>94.23983909002635</v>
      </c>
      <c r="R12" s="218">
        <v>27175</v>
      </c>
      <c r="S12" s="219">
        <v>1661</v>
      </c>
    </row>
    <row r="13" spans="1:19" ht="13.5">
      <c r="A13" s="468"/>
      <c r="B13" s="230" t="s">
        <v>519</v>
      </c>
      <c r="C13" s="231">
        <v>49402</v>
      </c>
      <c r="D13" s="231">
        <v>47216</v>
      </c>
      <c r="E13" s="231">
        <v>61046</v>
      </c>
      <c r="F13" s="232">
        <v>44510</v>
      </c>
      <c r="G13" s="233">
        <f>H13+I13</f>
        <v>42290</v>
      </c>
      <c r="H13" s="231">
        <v>20288</v>
      </c>
      <c r="I13" s="234">
        <v>22002</v>
      </c>
      <c r="J13" s="235">
        <v>2219</v>
      </c>
      <c r="K13" s="228">
        <f t="shared" si="0"/>
        <v>47.97351619768267</v>
      </c>
      <c r="L13" s="234">
        <v>20288</v>
      </c>
      <c r="M13" s="231">
        <v>22002</v>
      </c>
      <c r="N13" s="236">
        <f t="shared" si="1"/>
        <v>96.56706358121771</v>
      </c>
      <c r="O13" s="234">
        <v>42982</v>
      </c>
      <c r="P13" s="237">
        <v>1528</v>
      </c>
      <c r="Q13" s="225">
        <f t="shared" si="2"/>
        <v>80.01572680296563</v>
      </c>
      <c r="R13" s="234">
        <v>35615</v>
      </c>
      <c r="S13" s="235">
        <v>8895</v>
      </c>
    </row>
    <row r="14" spans="1:19" ht="13.5">
      <c r="A14" s="469"/>
      <c r="B14" s="230" t="s">
        <v>520</v>
      </c>
      <c r="C14" s="231">
        <f>SUM(C7:C13)</f>
        <v>238443</v>
      </c>
      <c r="D14" s="231">
        <f aca="true" t="shared" si="3" ref="D14:J14">SUM(D7:D13)</f>
        <v>227628</v>
      </c>
      <c r="E14" s="231">
        <f t="shared" si="3"/>
        <v>324364</v>
      </c>
      <c r="F14" s="231">
        <f t="shared" si="3"/>
        <v>212488</v>
      </c>
      <c r="G14" s="231">
        <f t="shared" si="3"/>
        <v>205305</v>
      </c>
      <c r="H14" s="231">
        <f t="shared" si="3"/>
        <v>134599</v>
      </c>
      <c r="I14" s="231">
        <f t="shared" si="3"/>
        <v>70705</v>
      </c>
      <c r="J14" s="235">
        <f t="shared" si="3"/>
        <v>7179</v>
      </c>
      <c r="K14" s="238">
        <f>AVERAGE(K7:K13)</f>
        <v>63.25092404134694</v>
      </c>
      <c r="L14" s="234">
        <f>SUM(L7:L13)</f>
        <v>134599</v>
      </c>
      <c r="M14" s="231">
        <f>SUM(M7:M13)</f>
        <v>70705</v>
      </c>
      <c r="N14" s="239">
        <f>AVERAGE(N7:N13)</f>
        <v>84.8998529154757</v>
      </c>
      <c r="O14" s="234">
        <v>42982</v>
      </c>
      <c r="P14" s="237">
        <v>1528</v>
      </c>
      <c r="Q14" s="240">
        <f>AVERAGE(Q7:Q13)</f>
        <v>94.44631116874295</v>
      </c>
      <c r="R14" s="234">
        <v>35615</v>
      </c>
      <c r="S14" s="235">
        <v>8895</v>
      </c>
    </row>
    <row r="15" spans="1:19" ht="13.5">
      <c r="A15" s="470" t="s">
        <v>521</v>
      </c>
      <c r="B15" s="241" t="s">
        <v>262</v>
      </c>
      <c r="C15" s="222">
        <v>48580</v>
      </c>
      <c r="D15" s="222">
        <v>39268</v>
      </c>
      <c r="E15" s="222">
        <v>83290</v>
      </c>
      <c r="F15" s="215">
        <f>G15+J15</f>
        <v>68745</v>
      </c>
      <c r="G15" s="216">
        <f aca="true" t="shared" si="4" ref="G15:G21">H15+I15</f>
        <v>54371</v>
      </c>
      <c r="H15" s="222">
        <v>3148</v>
      </c>
      <c r="I15" s="242">
        <v>51223</v>
      </c>
      <c r="J15" s="243">
        <v>14374</v>
      </c>
      <c r="K15" s="228">
        <f t="shared" si="0"/>
        <v>5.789851207445145</v>
      </c>
      <c r="L15" s="218">
        <v>3148</v>
      </c>
      <c r="M15" s="244">
        <v>51223</v>
      </c>
      <c r="N15" s="229">
        <f t="shared" si="1"/>
        <v>96.28191141173905</v>
      </c>
      <c r="O15" s="242">
        <v>66189</v>
      </c>
      <c r="P15" s="224">
        <v>2556</v>
      </c>
      <c r="Q15" s="225">
        <f t="shared" si="2"/>
        <v>48.46025165466579</v>
      </c>
      <c r="R15" s="218">
        <v>33314</v>
      </c>
      <c r="S15" s="245">
        <v>35431</v>
      </c>
    </row>
    <row r="16" spans="1:19" ht="13.5">
      <c r="A16" s="468"/>
      <c r="B16" s="212" t="s">
        <v>270</v>
      </c>
      <c r="C16" s="222">
        <v>28081</v>
      </c>
      <c r="D16" s="222">
        <v>25629</v>
      </c>
      <c r="E16" s="222">
        <v>38733</v>
      </c>
      <c r="F16" s="215">
        <f>G16+J16</f>
        <v>27321</v>
      </c>
      <c r="G16" s="216">
        <f t="shared" si="4"/>
        <v>26997</v>
      </c>
      <c r="H16" s="218">
        <v>12908</v>
      </c>
      <c r="I16" s="222">
        <v>14089</v>
      </c>
      <c r="J16" s="219">
        <v>324</v>
      </c>
      <c r="K16" s="228">
        <f t="shared" si="0"/>
        <v>47.81271993184428</v>
      </c>
      <c r="L16" s="218">
        <v>12908</v>
      </c>
      <c r="M16" s="222">
        <v>14089</v>
      </c>
      <c r="N16" s="229">
        <f t="shared" si="1"/>
        <v>81.81918008784773</v>
      </c>
      <c r="O16" s="218">
        <v>22353</v>
      </c>
      <c r="P16" s="224">
        <v>4967</v>
      </c>
      <c r="Q16" s="225">
        <f t="shared" si="2"/>
        <v>99.30090406646902</v>
      </c>
      <c r="R16" s="218">
        <v>27130</v>
      </c>
      <c r="S16" s="219">
        <v>191</v>
      </c>
    </row>
    <row r="17" spans="1:19" ht="13.5">
      <c r="A17" s="468"/>
      <c r="B17" s="212" t="s">
        <v>271</v>
      </c>
      <c r="C17" s="222">
        <v>43672</v>
      </c>
      <c r="D17" s="222">
        <v>40446</v>
      </c>
      <c r="E17" s="222">
        <v>73119</v>
      </c>
      <c r="F17" s="215">
        <f>G17+J17</f>
        <v>50266</v>
      </c>
      <c r="G17" s="216">
        <f t="shared" si="4"/>
        <v>45619</v>
      </c>
      <c r="H17" s="222">
        <v>8132</v>
      </c>
      <c r="I17" s="218">
        <v>37487</v>
      </c>
      <c r="J17" s="219">
        <v>4647</v>
      </c>
      <c r="K17" s="228">
        <f t="shared" si="0"/>
        <v>17.8259058725531</v>
      </c>
      <c r="L17" s="218">
        <v>8132</v>
      </c>
      <c r="M17" s="222">
        <v>37487</v>
      </c>
      <c r="N17" s="229">
        <f t="shared" si="1"/>
        <v>95.48999323598456</v>
      </c>
      <c r="O17" s="218">
        <v>47999</v>
      </c>
      <c r="P17" s="224">
        <v>2267</v>
      </c>
      <c r="Q17" s="225">
        <f t="shared" si="2"/>
        <v>62.64870886881789</v>
      </c>
      <c r="R17" s="218">
        <v>31491</v>
      </c>
      <c r="S17" s="219">
        <v>18775</v>
      </c>
    </row>
    <row r="18" spans="1:19" ht="13.5">
      <c r="A18" s="468"/>
      <c r="B18" s="212" t="s">
        <v>272</v>
      </c>
      <c r="C18" s="222">
        <v>26513</v>
      </c>
      <c r="D18" s="222">
        <v>24786</v>
      </c>
      <c r="E18" s="222">
        <v>45177</v>
      </c>
      <c r="F18" s="215">
        <f>G18+J18</f>
        <v>33727</v>
      </c>
      <c r="G18" s="216">
        <f t="shared" si="4"/>
        <v>30651</v>
      </c>
      <c r="H18" s="222">
        <v>5778</v>
      </c>
      <c r="I18" s="218">
        <v>24873</v>
      </c>
      <c r="J18" s="219">
        <v>3076</v>
      </c>
      <c r="K18" s="228">
        <f t="shared" si="0"/>
        <v>18.850934716648723</v>
      </c>
      <c r="L18" s="218">
        <v>5778</v>
      </c>
      <c r="M18" s="222">
        <v>24873</v>
      </c>
      <c r="N18" s="229">
        <f t="shared" si="1"/>
        <v>97.16844071515403</v>
      </c>
      <c r="O18" s="218">
        <v>32772</v>
      </c>
      <c r="P18" s="224">
        <v>955</v>
      </c>
      <c r="Q18" s="225">
        <f t="shared" si="2"/>
        <v>69.13452130340677</v>
      </c>
      <c r="R18" s="218">
        <v>23317</v>
      </c>
      <c r="S18" s="219">
        <v>10410</v>
      </c>
    </row>
    <row r="19" spans="1:19" ht="13.5">
      <c r="A19" s="468"/>
      <c r="B19" s="212" t="s">
        <v>273</v>
      </c>
      <c r="C19" s="222">
        <v>43618</v>
      </c>
      <c r="D19" s="222">
        <v>39803</v>
      </c>
      <c r="E19" s="222">
        <v>54934</v>
      </c>
      <c r="F19" s="215">
        <f>G19+J19</f>
        <v>44678</v>
      </c>
      <c r="G19" s="216">
        <f t="shared" si="4"/>
        <v>40664</v>
      </c>
      <c r="H19" s="222">
        <v>2416</v>
      </c>
      <c r="I19" s="218">
        <v>38248</v>
      </c>
      <c r="J19" s="219">
        <v>4014</v>
      </c>
      <c r="K19" s="228">
        <f t="shared" si="0"/>
        <v>5.941373204800315</v>
      </c>
      <c r="L19" s="218">
        <v>2416</v>
      </c>
      <c r="M19" s="222">
        <v>38248</v>
      </c>
      <c r="N19" s="229">
        <f t="shared" si="1"/>
        <v>98.40189802587403</v>
      </c>
      <c r="O19" s="218">
        <v>43964</v>
      </c>
      <c r="P19" s="224">
        <v>714</v>
      </c>
      <c r="Q19" s="225">
        <f t="shared" si="2"/>
        <v>79.51564528403242</v>
      </c>
      <c r="R19" s="218">
        <v>35526</v>
      </c>
      <c r="S19" s="219">
        <v>9152</v>
      </c>
    </row>
    <row r="20" spans="1:19" ht="13.5">
      <c r="A20" s="468"/>
      <c r="B20" s="212" t="s">
        <v>274</v>
      </c>
      <c r="C20" s="222">
        <v>95444</v>
      </c>
      <c r="D20" s="222">
        <v>90292</v>
      </c>
      <c r="E20" s="222">
        <v>150034</v>
      </c>
      <c r="F20" s="215">
        <v>112883</v>
      </c>
      <c r="G20" s="216">
        <f t="shared" si="4"/>
        <v>103624</v>
      </c>
      <c r="H20" s="222">
        <v>6750</v>
      </c>
      <c r="I20" s="218">
        <v>96874</v>
      </c>
      <c r="J20" s="219">
        <v>9262</v>
      </c>
      <c r="K20" s="228">
        <f t="shared" si="0"/>
        <v>6.51393499575388</v>
      </c>
      <c r="L20" s="218">
        <v>6750</v>
      </c>
      <c r="M20" s="222">
        <v>96874</v>
      </c>
      <c r="N20" s="229">
        <f t="shared" si="1"/>
        <v>97.7233266007583</v>
      </c>
      <c r="O20" s="218">
        <v>110314</v>
      </c>
      <c r="P20" s="224">
        <v>2570</v>
      </c>
      <c r="Q20" s="225">
        <f t="shared" si="2"/>
        <v>37.69832481418815</v>
      </c>
      <c r="R20" s="218">
        <v>42555</v>
      </c>
      <c r="S20" s="219">
        <v>70328</v>
      </c>
    </row>
    <row r="21" spans="1:19" ht="13.5">
      <c r="A21" s="468"/>
      <c r="B21" s="246" t="s">
        <v>279</v>
      </c>
      <c r="C21" s="231">
        <v>7619</v>
      </c>
      <c r="D21" s="231">
        <v>7281</v>
      </c>
      <c r="E21" s="231">
        <v>9936</v>
      </c>
      <c r="F21" s="232">
        <f>G21+J21</f>
        <v>6876</v>
      </c>
      <c r="G21" s="233">
        <f t="shared" si="4"/>
        <v>6648</v>
      </c>
      <c r="H21" s="231">
        <v>2078</v>
      </c>
      <c r="I21" s="231">
        <v>4570</v>
      </c>
      <c r="J21" s="235">
        <v>228</v>
      </c>
      <c r="K21" s="228">
        <f t="shared" si="0"/>
        <v>31.257521058965104</v>
      </c>
      <c r="L21" s="234">
        <v>2078</v>
      </c>
      <c r="M21" s="231">
        <v>4570</v>
      </c>
      <c r="N21" s="236">
        <f t="shared" si="1"/>
        <v>83.28970331588133</v>
      </c>
      <c r="O21" s="234">
        <v>5727</v>
      </c>
      <c r="P21" s="237">
        <v>1149</v>
      </c>
      <c r="Q21" s="225">
        <f t="shared" si="2"/>
        <v>95.53519488074463</v>
      </c>
      <c r="R21" s="234">
        <v>6569</v>
      </c>
      <c r="S21" s="235">
        <v>307</v>
      </c>
    </row>
    <row r="22" spans="1:19" ht="13.5">
      <c r="A22" s="469"/>
      <c r="B22" s="246" t="s">
        <v>522</v>
      </c>
      <c r="C22" s="231">
        <f>SUM(C15:C21)</f>
        <v>293527</v>
      </c>
      <c r="D22" s="231">
        <f aca="true" t="shared" si="5" ref="D22:J22">SUM(D15:D21)</f>
        <v>267505</v>
      </c>
      <c r="E22" s="231">
        <f t="shared" si="5"/>
        <v>455223</v>
      </c>
      <c r="F22" s="231">
        <f t="shared" si="5"/>
        <v>344496</v>
      </c>
      <c r="G22" s="231">
        <f t="shared" si="5"/>
        <v>308574</v>
      </c>
      <c r="H22" s="231">
        <f t="shared" si="5"/>
        <v>41210</v>
      </c>
      <c r="I22" s="231">
        <f t="shared" si="5"/>
        <v>267364</v>
      </c>
      <c r="J22" s="235">
        <f t="shared" si="5"/>
        <v>35925</v>
      </c>
      <c r="K22" s="238">
        <f>AVERAGE(K15:K21)</f>
        <v>19.141748712572934</v>
      </c>
      <c r="L22" s="234">
        <f>SUM(L15:L21)</f>
        <v>41210</v>
      </c>
      <c r="M22" s="231">
        <f>SUM(M15:M21)</f>
        <v>267364</v>
      </c>
      <c r="N22" s="239">
        <f>AVERAGE(N15:N21)</f>
        <v>92.88206477046272</v>
      </c>
      <c r="O22" s="234">
        <v>5727</v>
      </c>
      <c r="P22" s="237">
        <v>1149</v>
      </c>
      <c r="Q22" s="240">
        <f>AVERAGE(Q15:Q21)</f>
        <v>70.3276501246178</v>
      </c>
      <c r="R22" s="234">
        <v>6569</v>
      </c>
      <c r="S22" s="235">
        <v>307</v>
      </c>
    </row>
    <row r="23" spans="1:19" ht="13.5">
      <c r="A23" s="468" t="s">
        <v>523</v>
      </c>
      <c r="B23" s="212" t="s">
        <v>524</v>
      </c>
      <c r="C23" s="222">
        <v>41320</v>
      </c>
      <c r="D23" s="222">
        <v>40107</v>
      </c>
      <c r="E23" s="222">
        <v>84507</v>
      </c>
      <c r="F23" s="215">
        <f>G23+J23</f>
        <v>58977</v>
      </c>
      <c r="G23" s="216">
        <f>H23+I23</f>
        <v>55285</v>
      </c>
      <c r="H23" s="222">
        <v>9548</v>
      </c>
      <c r="I23" s="218">
        <v>45737</v>
      </c>
      <c r="J23" s="219">
        <v>3692</v>
      </c>
      <c r="K23" s="228">
        <f t="shared" si="0"/>
        <v>17.270507370896265</v>
      </c>
      <c r="L23" s="218">
        <v>9548</v>
      </c>
      <c r="M23" s="222">
        <v>45737</v>
      </c>
      <c r="N23" s="229">
        <f t="shared" si="1"/>
        <v>98.23999186123405</v>
      </c>
      <c r="O23" s="218">
        <v>57939</v>
      </c>
      <c r="P23" s="224">
        <v>1038</v>
      </c>
      <c r="Q23" s="225">
        <f t="shared" si="2"/>
        <v>61.49620184481823</v>
      </c>
      <c r="R23" s="218">
        <v>36268</v>
      </c>
      <c r="S23" s="219">
        <v>22708</v>
      </c>
    </row>
    <row r="24" spans="1:19" ht="13.5">
      <c r="A24" s="468"/>
      <c r="B24" s="212" t="s">
        <v>525</v>
      </c>
      <c r="C24" s="222">
        <v>9720</v>
      </c>
      <c r="D24" s="222">
        <v>9357</v>
      </c>
      <c r="E24" s="222">
        <v>18202</v>
      </c>
      <c r="F24" s="215">
        <f>G24+J24</f>
        <v>9693</v>
      </c>
      <c r="G24" s="216">
        <f>H24+I24</f>
        <v>9214</v>
      </c>
      <c r="H24" s="222">
        <v>5754</v>
      </c>
      <c r="I24" s="218">
        <v>3460</v>
      </c>
      <c r="J24" s="219">
        <v>479</v>
      </c>
      <c r="K24" s="228">
        <f t="shared" si="0"/>
        <v>62.4484480138919</v>
      </c>
      <c r="L24" s="218">
        <v>5754</v>
      </c>
      <c r="M24" s="222">
        <v>3460</v>
      </c>
      <c r="N24" s="229">
        <f t="shared" si="1"/>
        <v>80.099040544723</v>
      </c>
      <c r="O24" s="218">
        <v>7764</v>
      </c>
      <c r="P24" s="224">
        <v>1929</v>
      </c>
      <c r="Q24" s="225">
        <f t="shared" si="2"/>
        <v>93.5520478695966</v>
      </c>
      <c r="R24" s="218">
        <v>9068</v>
      </c>
      <c r="S24" s="219">
        <v>625</v>
      </c>
    </row>
    <row r="25" spans="1:19" ht="13.5">
      <c r="A25" s="468"/>
      <c r="B25" s="212" t="s">
        <v>526</v>
      </c>
      <c r="C25" s="222">
        <v>70233</v>
      </c>
      <c r="D25" s="222">
        <v>55857</v>
      </c>
      <c r="E25" s="222">
        <v>146686</v>
      </c>
      <c r="F25" s="215">
        <f>G25+J25</f>
        <v>93819</v>
      </c>
      <c r="G25" s="216">
        <f>H25+I25</f>
        <v>86197</v>
      </c>
      <c r="H25" s="222">
        <v>4243</v>
      </c>
      <c r="I25" s="218">
        <v>81954</v>
      </c>
      <c r="J25" s="219">
        <v>7622</v>
      </c>
      <c r="K25" s="228">
        <f t="shared" si="0"/>
        <v>4.922445096697101</v>
      </c>
      <c r="L25" s="218">
        <v>4243</v>
      </c>
      <c r="M25" s="222">
        <v>81954</v>
      </c>
      <c r="N25" s="229">
        <f t="shared" si="1"/>
        <v>94.70677268754397</v>
      </c>
      <c r="O25" s="218">
        <v>88852</v>
      </c>
      <c r="P25" s="224">
        <v>4966</v>
      </c>
      <c r="Q25" s="225">
        <f t="shared" si="2"/>
        <v>67.76665707372706</v>
      </c>
      <c r="R25" s="218">
        <v>63578</v>
      </c>
      <c r="S25" s="219">
        <v>30241</v>
      </c>
    </row>
    <row r="26" spans="1:19" ht="13.5">
      <c r="A26" s="468"/>
      <c r="B26" s="230" t="s">
        <v>527</v>
      </c>
      <c r="C26" s="231">
        <v>14758</v>
      </c>
      <c r="D26" s="231">
        <v>13730</v>
      </c>
      <c r="E26" s="231">
        <v>18761</v>
      </c>
      <c r="F26" s="232">
        <f>G26+J26</f>
        <v>15632</v>
      </c>
      <c r="G26" s="233">
        <f>H26+I26</f>
        <v>15029</v>
      </c>
      <c r="H26" s="231">
        <v>3103</v>
      </c>
      <c r="I26" s="234">
        <v>11926</v>
      </c>
      <c r="J26" s="235">
        <v>603</v>
      </c>
      <c r="K26" s="228">
        <f t="shared" si="0"/>
        <v>20.64674961740635</v>
      </c>
      <c r="L26" s="234">
        <v>3103</v>
      </c>
      <c r="M26" s="231">
        <v>11926</v>
      </c>
      <c r="N26" s="236">
        <f t="shared" si="1"/>
        <v>72.51151484135107</v>
      </c>
      <c r="O26" s="234">
        <v>11335</v>
      </c>
      <c r="P26" s="237">
        <v>4297</v>
      </c>
      <c r="Q26" s="225">
        <f t="shared" si="2"/>
        <v>95.21494370522005</v>
      </c>
      <c r="R26" s="234">
        <v>14884</v>
      </c>
      <c r="S26" s="235">
        <v>748</v>
      </c>
    </row>
    <row r="27" spans="1:19" ht="14.25" thickBot="1">
      <c r="A27" s="471"/>
      <c r="B27" s="212" t="s">
        <v>528</v>
      </c>
      <c r="C27" s="247">
        <f>SUM(C23:C26)</f>
        <v>136031</v>
      </c>
      <c r="D27" s="247">
        <f aca="true" t="shared" si="6" ref="D27:J27">SUM(D23:D26)</f>
        <v>119051</v>
      </c>
      <c r="E27" s="247">
        <f t="shared" si="6"/>
        <v>268156</v>
      </c>
      <c r="F27" s="247">
        <f t="shared" si="6"/>
        <v>178121</v>
      </c>
      <c r="G27" s="247">
        <f t="shared" si="6"/>
        <v>165725</v>
      </c>
      <c r="H27" s="247">
        <f t="shared" si="6"/>
        <v>22648</v>
      </c>
      <c r="I27" s="247">
        <f t="shared" si="6"/>
        <v>143077</v>
      </c>
      <c r="J27" s="248">
        <f t="shared" si="6"/>
        <v>12396</v>
      </c>
      <c r="K27" s="249">
        <f>AVERAGE(K23:K26)</f>
        <v>26.3220375247229</v>
      </c>
      <c r="L27" s="250">
        <f>SUM(L23:L26)</f>
        <v>22648</v>
      </c>
      <c r="M27" s="247">
        <f>SUM(M23:M26)</f>
        <v>143077</v>
      </c>
      <c r="N27" s="251">
        <f>AVERAGE(N23:N26)</f>
        <v>86.38932998371303</v>
      </c>
      <c r="O27" s="250">
        <v>11335</v>
      </c>
      <c r="P27" s="252">
        <v>4297</v>
      </c>
      <c r="Q27" s="253">
        <f>AVERAGE(Q23:Q26)</f>
        <v>79.50746262334049</v>
      </c>
      <c r="R27" s="250">
        <v>14884</v>
      </c>
      <c r="S27" s="248">
        <v>748</v>
      </c>
    </row>
    <row r="28" spans="1:19" ht="15" thickBot="1" thickTop="1">
      <c r="A28" s="474" t="s">
        <v>529</v>
      </c>
      <c r="B28" s="475"/>
      <c r="C28" s="254">
        <f aca="true" t="shared" si="7" ref="C28:J28">SUM(C7:C13,C15:C21,C23:C26)</f>
        <v>668001</v>
      </c>
      <c r="D28" s="254">
        <f t="shared" si="7"/>
        <v>614184</v>
      </c>
      <c r="E28" s="254">
        <f t="shared" si="7"/>
        <v>1047743</v>
      </c>
      <c r="F28" s="254">
        <f t="shared" si="7"/>
        <v>735105</v>
      </c>
      <c r="G28" s="254">
        <f t="shared" si="7"/>
        <v>679604</v>
      </c>
      <c r="H28" s="254">
        <f t="shared" si="7"/>
        <v>198457</v>
      </c>
      <c r="I28" s="254">
        <f t="shared" si="7"/>
        <v>481146</v>
      </c>
      <c r="J28" s="254">
        <f t="shared" si="7"/>
        <v>55500</v>
      </c>
      <c r="K28" s="255">
        <f>AVERAGE(K7:K13,K15:K21,K23:K26)</f>
        <v>37.890936632018374</v>
      </c>
      <c r="L28" s="254">
        <f>SUM(L7:L27)</f>
        <v>396914</v>
      </c>
      <c r="M28" s="256">
        <f>SUM(M7:M27)</f>
        <v>962292</v>
      </c>
      <c r="N28" s="257">
        <f>AVERAGE(N7:N13,N15:N21,N23:N26)</f>
        <v>88.33504131869006</v>
      </c>
      <c r="O28" s="258">
        <f>AVERAGE(O7:O13,O15:O21,O23:O26)</f>
        <v>37896.944444444445</v>
      </c>
      <c r="P28" s="259">
        <f>AVERAGE(P7:P13,P15:P21,P23:P26)</f>
        <v>2942.222222222222</v>
      </c>
      <c r="Q28" s="260">
        <f>AVERAGE(Q7:Q13,Q15:Q21,Q23:Q26)</f>
        <v>81.74708775260484</v>
      </c>
      <c r="R28" s="254">
        <f>SUM(R7:R27)</f>
        <v>578469</v>
      </c>
      <c r="S28" s="261">
        <f>SUM(S7:S27)</f>
        <v>223653</v>
      </c>
    </row>
    <row r="29" spans="1:19" ht="3.75" customHeight="1">
      <c r="A29" s="418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262"/>
      <c r="S29" s="262"/>
    </row>
    <row r="30" spans="1:19" ht="13.5">
      <c r="A30" s="476" t="s">
        <v>756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</row>
    <row r="31" spans="1:19" ht="13.5">
      <c r="A31" s="477" t="s">
        <v>530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</row>
    <row r="32" spans="1:19" ht="13.5">
      <c r="A32" s="478" t="s">
        <v>531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</row>
    <row r="33" spans="1:19" ht="13.5">
      <c r="A33" s="464" t="s">
        <v>532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1:19" ht="13.5">
      <c r="A34" s="464" t="s">
        <v>533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</row>
  </sheetData>
  <mergeCells count="23">
    <mergeCell ref="K4:Q5"/>
    <mergeCell ref="C5:C6"/>
    <mergeCell ref="D5:D6"/>
    <mergeCell ref="G5:I5"/>
    <mergeCell ref="B4:B6"/>
    <mergeCell ref="C4:D4"/>
    <mergeCell ref="E4:E6"/>
    <mergeCell ref="F4:J4"/>
    <mergeCell ref="A34:S34"/>
    <mergeCell ref="A28:B28"/>
    <mergeCell ref="A30:S30"/>
    <mergeCell ref="A31:S31"/>
    <mergeCell ref="A32:S32"/>
    <mergeCell ref="A1:Q1"/>
    <mergeCell ref="A3:Q3"/>
    <mergeCell ref="A29:Q29"/>
    <mergeCell ref="A33:S33"/>
    <mergeCell ref="J5:J6"/>
    <mergeCell ref="A7:A14"/>
    <mergeCell ref="A15:A22"/>
    <mergeCell ref="A23:A27"/>
    <mergeCell ref="B2:S2"/>
    <mergeCell ref="A4:A6"/>
  </mergeCells>
  <printOptions/>
  <pageMargins left="0.75" right="0.75" top="1" bottom="1" header="0.512" footer="0.512"/>
  <pageSetup fitToHeight="1" fitToWidth="1" orientation="portrait" paperSize="9" scale="74" r:id="rId3"/>
  <headerFooter alignWithMargins="0">
    <oddHeader>&amp;C&amp;F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A30" sqref="A30"/>
    </sheetView>
  </sheetViews>
  <sheetFormatPr defaultColWidth="9.00390625" defaultRowHeight="13.5"/>
  <cols>
    <col min="1" max="1" width="17.125" style="0" bestFit="1" customWidth="1"/>
    <col min="2" max="3" width="10.625" style="0" customWidth="1"/>
    <col min="4" max="4" width="9.125" style="0" customWidth="1"/>
    <col min="5" max="5" width="11.125" style="0" bestFit="1" customWidth="1"/>
    <col min="6" max="7" width="9.75390625" style="0" bestFit="1" customWidth="1"/>
    <col min="8" max="8" width="12.875" style="0" bestFit="1" customWidth="1"/>
    <col min="9" max="9" width="10.625" style="196" customWidth="1"/>
    <col min="10" max="10" width="10.125" style="0" customWidth="1"/>
    <col min="11" max="11" width="10.75390625" style="0" customWidth="1"/>
    <col min="12" max="12" width="10.625" style="0" customWidth="1"/>
  </cols>
  <sheetData>
    <row r="1" spans="1:12" ht="13.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ht="13.5">
      <c r="A2" s="462" t="s">
        <v>760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12" ht="6" customHeight="1" thickBo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2" ht="13.5" customHeight="1">
      <c r="A4" s="500" t="s">
        <v>469</v>
      </c>
      <c r="B4" s="503" t="s">
        <v>470</v>
      </c>
      <c r="C4" s="506" t="s">
        <v>471</v>
      </c>
      <c r="D4" s="163"/>
      <c r="E4" s="507"/>
      <c r="F4" s="507"/>
      <c r="G4" s="507"/>
      <c r="H4" s="508"/>
      <c r="I4" s="509" t="s">
        <v>472</v>
      </c>
      <c r="J4" s="503" t="s">
        <v>473</v>
      </c>
      <c r="K4" s="512" t="s">
        <v>474</v>
      </c>
      <c r="L4" s="513"/>
    </row>
    <row r="5" spans="1:12" ht="13.5" customHeight="1">
      <c r="A5" s="501"/>
      <c r="B5" s="504"/>
      <c r="C5" s="504"/>
      <c r="D5" s="514" t="s">
        <v>475</v>
      </c>
      <c r="E5" s="164"/>
      <c r="F5" s="164"/>
      <c r="G5" s="165"/>
      <c r="H5" s="517" t="s">
        <v>476</v>
      </c>
      <c r="I5" s="510"/>
      <c r="J5" s="504"/>
      <c r="K5" s="517" t="s">
        <v>477</v>
      </c>
      <c r="L5" s="519" t="s">
        <v>478</v>
      </c>
    </row>
    <row r="6" spans="1:12" ht="13.5">
      <c r="A6" s="501"/>
      <c r="B6" s="504"/>
      <c r="C6" s="504"/>
      <c r="D6" s="515"/>
      <c r="E6" s="521" t="s">
        <v>462</v>
      </c>
      <c r="F6" s="521"/>
      <c r="G6" s="48" t="s">
        <v>463</v>
      </c>
      <c r="H6" s="517"/>
      <c r="I6" s="510"/>
      <c r="J6" s="504"/>
      <c r="K6" s="517"/>
      <c r="L6" s="519"/>
    </row>
    <row r="7" spans="1:12" ht="13.5">
      <c r="A7" s="501"/>
      <c r="B7" s="504"/>
      <c r="C7" s="504"/>
      <c r="D7" s="515"/>
      <c r="E7" s="48" t="s">
        <v>479</v>
      </c>
      <c r="F7" s="48" t="s">
        <v>464</v>
      </c>
      <c r="G7" s="48" t="s">
        <v>480</v>
      </c>
      <c r="H7" s="517"/>
      <c r="I7" s="510"/>
      <c r="J7" s="504"/>
      <c r="K7" s="517"/>
      <c r="L7" s="519"/>
    </row>
    <row r="8" spans="1:12" ht="27.75" thickBot="1">
      <c r="A8" s="502"/>
      <c r="B8" s="505"/>
      <c r="C8" s="505"/>
      <c r="D8" s="516"/>
      <c r="E8" s="158" t="s">
        <v>481</v>
      </c>
      <c r="F8" s="158" t="s">
        <v>481</v>
      </c>
      <c r="G8" s="158" t="s">
        <v>481</v>
      </c>
      <c r="H8" s="518"/>
      <c r="I8" s="511"/>
      <c r="J8" s="505"/>
      <c r="K8" s="518"/>
      <c r="L8" s="520"/>
    </row>
    <row r="9" spans="1:13" ht="14.25" thickTop="1">
      <c r="A9" s="166" t="s">
        <v>482</v>
      </c>
      <c r="B9" s="159">
        <v>14004</v>
      </c>
      <c r="C9" s="159">
        <v>32580</v>
      </c>
      <c r="D9" s="167">
        <f aca="true" t="shared" si="0" ref="D9:D25">C9/B9</f>
        <v>2.326478149100257</v>
      </c>
      <c r="E9" s="159">
        <v>16350</v>
      </c>
      <c r="F9" s="159">
        <v>16000</v>
      </c>
      <c r="G9" s="159">
        <v>230</v>
      </c>
      <c r="H9" s="168">
        <f>(C9-C9*0.16)*0.62*1000</f>
        <v>16967664</v>
      </c>
      <c r="I9" s="169">
        <f>184.6*1000</f>
        <v>184600</v>
      </c>
      <c r="J9" s="170">
        <f>H9/I9</f>
        <v>91.91583965330445</v>
      </c>
      <c r="K9" s="171">
        <v>592</v>
      </c>
      <c r="L9" s="172">
        <f>(K9*365)/1000</f>
        <v>216.08</v>
      </c>
      <c r="M9" s="173"/>
    </row>
    <row r="10" spans="1:12" ht="13.5">
      <c r="A10" s="166" t="s">
        <v>483</v>
      </c>
      <c r="B10" s="159">
        <v>21116</v>
      </c>
      <c r="C10" s="159">
        <v>59780</v>
      </c>
      <c r="D10" s="174">
        <f t="shared" si="0"/>
        <v>2.8310286039022543</v>
      </c>
      <c r="E10" s="159">
        <v>39740</v>
      </c>
      <c r="F10" s="159">
        <v>18810</v>
      </c>
      <c r="G10" s="159">
        <v>1230</v>
      </c>
      <c r="H10" s="168">
        <f aca="true" t="shared" si="1" ref="H10:H26">(C10-C10*0.16)*0.62*1000</f>
        <v>31133424</v>
      </c>
      <c r="I10" s="169">
        <f>138600</f>
        <v>138600</v>
      </c>
      <c r="J10" s="170">
        <f aca="true" t="shared" si="2" ref="J10:J26">H10/I10</f>
        <v>224.62787878787879</v>
      </c>
      <c r="K10" s="171">
        <v>702</v>
      </c>
      <c r="L10" s="172">
        <f aca="true" t="shared" si="3" ref="L10:L27">(K10*365)/1000</f>
        <v>256.23</v>
      </c>
    </row>
    <row r="11" spans="1:12" ht="13.5">
      <c r="A11" s="166" t="s">
        <v>484</v>
      </c>
      <c r="B11" s="159">
        <v>28933</v>
      </c>
      <c r="C11" s="159">
        <v>70890</v>
      </c>
      <c r="D11" s="174">
        <f t="shared" si="0"/>
        <v>2.4501434348321984</v>
      </c>
      <c r="E11" s="159">
        <v>36290</v>
      </c>
      <c r="F11" s="159">
        <v>32100</v>
      </c>
      <c r="G11" s="159">
        <v>2500</v>
      </c>
      <c r="H11" s="168">
        <f t="shared" si="1"/>
        <v>36919512</v>
      </c>
      <c r="I11" s="169">
        <f>253800</f>
        <v>253800</v>
      </c>
      <c r="J11" s="170">
        <f t="shared" si="2"/>
        <v>145.46695035460993</v>
      </c>
      <c r="K11" s="171">
        <v>644</v>
      </c>
      <c r="L11" s="172">
        <f t="shared" si="3"/>
        <v>235.06</v>
      </c>
    </row>
    <row r="12" spans="1:12" ht="13.5">
      <c r="A12" s="166" t="s">
        <v>485</v>
      </c>
      <c r="B12" s="159">
        <v>16616</v>
      </c>
      <c r="C12" s="159">
        <v>49560</v>
      </c>
      <c r="D12" s="174">
        <f t="shared" si="0"/>
        <v>2.982667308618199</v>
      </c>
      <c r="E12" s="159">
        <v>39200</v>
      </c>
      <c r="F12" s="159">
        <v>9280</v>
      </c>
      <c r="G12" s="159">
        <v>1080</v>
      </c>
      <c r="H12" s="168">
        <f t="shared" si="1"/>
        <v>25810848</v>
      </c>
      <c r="I12" s="169">
        <f>137200</f>
        <v>137200</v>
      </c>
      <c r="J12" s="170">
        <f t="shared" si="2"/>
        <v>188.12571428571428</v>
      </c>
      <c r="K12" s="171">
        <v>637</v>
      </c>
      <c r="L12" s="172">
        <f t="shared" si="3"/>
        <v>232.505</v>
      </c>
    </row>
    <row r="13" spans="1:12" ht="13.5">
      <c r="A13" s="166" t="s">
        <v>486</v>
      </c>
      <c r="B13" s="159">
        <v>40423</v>
      </c>
      <c r="C13" s="159">
        <v>92690</v>
      </c>
      <c r="D13" s="174">
        <f t="shared" si="0"/>
        <v>2.2930015090418823</v>
      </c>
      <c r="E13" s="159">
        <v>39480</v>
      </c>
      <c r="F13" s="159">
        <v>44830</v>
      </c>
      <c r="G13" s="159">
        <v>8380</v>
      </c>
      <c r="H13" s="168">
        <f t="shared" si="1"/>
        <v>48272952.00000001</v>
      </c>
      <c r="I13" s="169">
        <f>440700</f>
        <v>440700</v>
      </c>
      <c r="J13" s="170">
        <f t="shared" si="2"/>
        <v>109.53699115044249</v>
      </c>
      <c r="K13" s="171">
        <v>608</v>
      </c>
      <c r="L13" s="172">
        <f t="shared" si="3"/>
        <v>221.92</v>
      </c>
    </row>
    <row r="14" spans="1:12" ht="13.5">
      <c r="A14" s="166" t="s">
        <v>487</v>
      </c>
      <c r="B14" s="159">
        <v>29317</v>
      </c>
      <c r="C14" s="159">
        <v>80420</v>
      </c>
      <c r="D14" s="174">
        <f t="shared" si="0"/>
        <v>2.743118327250401</v>
      </c>
      <c r="E14" s="159">
        <v>45890</v>
      </c>
      <c r="F14" s="159">
        <v>29930</v>
      </c>
      <c r="G14" s="159">
        <v>4600</v>
      </c>
      <c r="H14" s="168">
        <f t="shared" si="1"/>
        <v>41882736.00000001</v>
      </c>
      <c r="I14" s="169">
        <f>295500</f>
        <v>295500</v>
      </c>
      <c r="J14" s="170">
        <f t="shared" si="2"/>
        <v>141.73514720812184</v>
      </c>
      <c r="K14" s="171">
        <v>649</v>
      </c>
      <c r="L14" s="172">
        <f t="shared" si="3"/>
        <v>236.885</v>
      </c>
    </row>
    <row r="15" spans="1:12" ht="13.5">
      <c r="A15" s="175" t="s">
        <v>488</v>
      </c>
      <c r="B15" s="160">
        <v>39894</v>
      </c>
      <c r="C15" s="160">
        <v>113670</v>
      </c>
      <c r="D15" s="176">
        <f t="shared" si="0"/>
        <v>2.8493006467137914</v>
      </c>
      <c r="E15" s="160">
        <v>75650</v>
      </c>
      <c r="F15" s="160">
        <v>33320</v>
      </c>
      <c r="G15" s="160">
        <v>4700</v>
      </c>
      <c r="H15" s="177">
        <f t="shared" si="1"/>
        <v>59199336</v>
      </c>
      <c r="I15" s="178">
        <f>352400</f>
        <v>352400</v>
      </c>
      <c r="J15" s="179">
        <f t="shared" si="2"/>
        <v>167.9890351872872</v>
      </c>
      <c r="K15" s="180">
        <v>704</v>
      </c>
      <c r="L15" s="181">
        <f t="shared" si="3"/>
        <v>256.96</v>
      </c>
    </row>
    <row r="16" spans="1:12" ht="13.5">
      <c r="A16" s="166" t="s">
        <v>489</v>
      </c>
      <c r="B16" s="159">
        <v>71256</v>
      </c>
      <c r="C16" s="159">
        <v>299100</v>
      </c>
      <c r="D16" s="174">
        <f t="shared" si="0"/>
        <v>4.197541259683395</v>
      </c>
      <c r="E16" s="159">
        <v>192600</v>
      </c>
      <c r="F16" s="182" t="s">
        <v>468</v>
      </c>
      <c r="G16" s="159">
        <v>106500</v>
      </c>
      <c r="H16" s="168">
        <f t="shared" si="1"/>
        <v>155771280</v>
      </c>
      <c r="I16" s="169">
        <v>633100</v>
      </c>
      <c r="J16" s="159">
        <f t="shared" si="2"/>
        <v>246.0453009003317</v>
      </c>
      <c r="K16" s="171">
        <v>478</v>
      </c>
      <c r="L16" s="172">
        <f t="shared" si="3"/>
        <v>174.47</v>
      </c>
    </row>
    <row r="17" spans="1:12" ht="13.5">
      <c r="A17" s="166" t="s">
        <v>490</v>
      </c>
      <c r="B17" s="159">
        <v>23775</v>
      </c>
      <c r="C17" s="159">
        <v>65480</v>
      </c>
      <c r="D17" s="174">
        <f t="shared" si="0"/>
        <v>2.754153522607781</v>
      </c>
      <c r="E17" s="159">
        <v>49290</v>
      </c>
      <c r="F17" s="182">
        <v>15880</v>
      </c>
      <c r="G17" s="159">
        <v>310</v>
      </c>
      <c r="H17" s="168">
        <f t="shared" si="1"/>
        <v>34101984</v>
      </c>
      <c r="I17" s="169">
        <f>242300</f>
        <v>242300</v>
      </c>
      <c r="J17" s="170">
        <f t="shared" si="2"/>
        <v>140.74281469252992</v>
      </c>
      <c r="K17" s="171">
        <v>672</v>
      </c>
      <c r="L17" s="172">
        <f t="shared" si="3"/>
        <v>245.28</v>
      </c>
    </row>
    <row r="18" spans="1:12" ht="13.5">
      <c r="A18" s="166" t="s">
        <v>491</v>
      </c>
      <c r="B18" s="159">
        <v>54810</v>
      </c>
      <c r="C18" s="159">
        <v>220970</v>
      </c>
      <c r="D18" s="174">
        <f t="shared" si="0"/>
        <v>4.0315635832877215</v>
      </c>
      <c r="E18" s="159">
        <v>176700</v>
      </c>
      <c r="F18" s="159">
        <v>5770</v>
      </c>
      <c r="G18" s="159">
        <v>38500</v>
      </c>
      <c r="H18" s="168">
        <f t="shared" si="1"/>
        <v>115081175.99999999</v>
      </c>
      <c r="I18" s="169">
        <f>346100</f>
        <v>346100</v>
      </c>
      <c r="J18" s="159">
        <f t="shared" si="2"/>
        <v>332.50845420398724</v>
      </c>
      <c r="K18" s="171">
        <v>573</v>
      </c>
      <c r="L18" s="172">
        <f t="shared" si="3"/>
        <v>209.145</v>
      </c>
    </row>
    <row r="19" spans="1:12" ht="13.5">
      <c r="A19" s="166" t="s">
        <v>492</v>
      </c>
      <c r="B19" s="159">
        <v>24278</v>
      </c>
      <c r="C19" s="159">
        <v>83790</v>
      </c>
      <c r="D19" s="174">
        <f t="shared" si="0"/>
        <v>3.4512727572287667</v>
      </c>
      <c r="E19" s="159">
        <v>52800</v>
      </c>
      <c r="F19" s="159">
        <v>5290</v>
      </c>
      <c r="G19" s="159">
        <v>25700</v>
      </c>
      <c r="H19" s="168">
        <f t="shared" si="1"/>
        <v>43637832</v>
      </c>
      <c r="I19" s="169">
        <f>197600</f>
        <v>197600</v>
      </c>
      <c r="J19" s="159">
        <f t="shared" si="2"/>
        <v>220.83923076923077</v>
      </c>
      <c r="K19" s="171">
        <v>532</v>
      </c>
      <c r="L19" s="172">
        <f t="shared" si="3"/>
        <v>194.18</v>
      </c>
    </row>
    <row r="20" spans="1:12" ht="13.5">
      <c r="A20" s="166" t="s">
        <v>493</v>
      </c>
      <c r="B20" s="159">
        <v>52127</v>
      </c>
      <c r="C20" s="159">
        <v>174500</v>
      </c>
      <c r="D20" s="174">
        <f t="shared" si="0"/>
        <v>3.3475933777121263</v>
      </c>
      <c r="E20" s="159">
        <v>128670</v>
      </c>
      <c r="F20" s="159">
        <v>1030</v>
      </c>
      <c r="G20" s="159">
        <v>44800</v>
      </c>
      <c r="H20" s="168">
        <f t="shared" si="1"/>
        <v>90879600</v>
      </c>
      <c r="I20" s="169">
        <f>329100</f>
        <v>329100</v>
      </c>
      <c r="J20" s="159">
        <f t="shared" si="2"/>
        <v>276.1458523245214</v>
      </c>
      <c r="K20" s="171">
        <v>717</v>
      </c>
      <c r="L20" s="172">
        <f t="shared" si="3"/>
        <v>261.705</v>
      </c>
    </row>
    <row r="21" spans="1:12" ht="13.5">
      <c r="A21" s="166" t="s">
        <v>494</v>
      </c>
      <c r="B21" s="159">
        <v>139582</v>
      </c>
      <c r="C21" s="159">
        <v>499700</v>
      </c>
      <c r="D21" s="183">
        <f>C21/B21</f>
        <v>3.5799744952787607</v>
      </c>
      <c r="E21" s="159">
        <v>406260</v>
      </c>
      <c r="F21" s="159">
        <v>3840</v>
      </c>
      <c r="G21" s="159">
        <v>89600</v>
      </c>
      <c r="H21" s="168">
        <f t="shared" si="1"/>
        <v>260243760</v>
      </c>
      <c r="I21" s="169">
        <f>811400</f>
        <v>811400</v>
      </c>
      <c r="J21" s="159">
        <f t="shared" si="2"/>
        <v>320.7342371210254</v>
      </c>
      <c r="K21" s="171">
        <v>452</v>
      </c>
      <c r="L21" s="172">
        <f t="shared" si="3"/>
        <v>164.98</v>
      </c>
    </row>
    <row r="22" spans="1:12" ht="13.5">
      <c r="A22" s="175" t="s">
        <v>495</v>
      </c>
      <c r="B22" s="160">
        <v>4336</v>
      </c>
      <c r="C22" s="160">
        <v>12090</v>
      </c>
      <c r="D22" s="176">
        <f t="shared" si="0"/>
        <v>2.7882841328413286</v>
      </c>
      <c r="E22" s="160">
        <v>10750</v>
      </c>
      <c r="F22" s="160">
        <v>1100</v>
      </c>
      <c r="G22" s="160">
        <v>240</v>
      </c>
      <c r="H22" s="177">
        <f t="shared" si="1"/>
        <v>6296472</v>
      </c>
      <c r="I22" s="184">
        <f>65300</f>
        <v>65300</v>
      </c>
      <c r="J22" s="179">
        <f t="shared" si="2"/>
        <v>96.42376722817764</v>
      </c>
      <c r="K22" s="180">
        <v>740</v>
      </c>
      <c r="L22" s="181">
        <f t="shared" si="3"/>
        <v>270.1</v>
      </c>
    </row>
    <row r="23" spans="1:12" ht="13.5">
      <c r="A23" s="166" t="s">
        <v>496</v>
      </c>
      <c r="B23" s="159">
        <v>67934</v>
      </c>
      <c r="C23" s="159">
        <v>220280</v>
      </c>
      <c r="D23" s="174">
        <f t="shared" si="0"/>
        <v>3.2425589542791533</v>
      </c>
      <c r="E23" s="159">
        <v>185770</v>
      </c>
      <c r="F23" s="159">
        <v>13910</v>
      </c>
      <c r="G23" s="159">
        <v>20600</v>
      </c>
      <c r="H23" s="168">
        <f t="shared" si="1"/>
        <v>114721824.00000001</v>
      </c>
      <c r="I23" s="169">
        <f>309500</f>
        <v>309500</v>
      </c>
      <c r="J23" s="159">
        <f t="shared" si="2"/>
        <v>370.66825201938616</v>
      </c>
      <c r="K23" s="171">
        <v>597</v>
      </c>
      <c r="L23" s="172">
        <f t="shared" si="3"/>
        <v>217.905</v>
      </c>
    </row>
    <row r="24" spans="1:12" ht="13.5">
      <c r="A24" s="166" t="s">
        <v>497</v>
      </c>
      <c r="B24" s="159">
        <v>8286</v>
      </c>
      <c r="C24" s="159">
        <v>21070</v>
      </c>
      <c r="D24" s="174">
        <f t="shared" si="0"/>
        <v>2.5428433502293024</v>
      </c>
      <c r="E24" s="159">
        <v>12770</v>
      </c>
      <c r="F24" s="159">
        <v>6330</v>
      </c>
      <c r="G24" s="159">
        <v>1970</v>
      </c>
      <c r="H24" s="168">
        <f t="shared" si="1"/>
        <v>10973256</v>
      </c>
      <c r="I24" s="169">
        <f>77500</f>
        <v>77500</v>
      </c>
      <c r="J24" s="170">
        <f t="shared" si="2"/>
        <v>141.5904</v>
      </c>
      <c r="K24" s="171">
        <v>533</v>
      </c>
      <c r="L24" s="172">
        <f t="shared" si="3"/>
        <v>194.545</v>
      </c>
    </row>
    <row r="25" spans="1:12" ht="13.5">
      <c r="A25" s="166" t="s">
        <v>498</v>
      </c>
      <c r="B25" s="159">
        <v>85315</v>
      </c>
      <c r="C25" s="159">
        <v>270550</v>
      </c>
      <c r="D25" s="174">
        <f t="shared" si="0"/>
        <v>3.171189122663072</v>
      </c>
      <c r="E25" s="159">
        <v>248500</v>
      </c>
      <c r="F25" s="182" t="s">
        <v>499</v>
      </c>
      <c r="G25" s="159">
        <v>22050</v>
      </c>
      <c r="H25" s="168">
        <f t="shared" si="1"/>
        <v>140902440</v>
      </c>
      <c r="I25" s="169">
        <f>605600</f>
        <v>605600</v>
      </c>
      <c r="J25" s="159">
        <f t="shared" si="2"/>
        <v>232.66585204755614</v>
      </c>
      <c r="K25" s="171">
        <v>502</v>
      </c>
      <c r="L25" s="172">
        <f>(K25*365)/1000</f>
        <v>183.23</v>
      </c>
    </row>
    <row r="26" spans="1:12" ht="13.5">
      <c r="A26" s="166" t="s">
        <v>500</v>
      </c>
      <c r="B26" s="159">
        <v>16102</v>
      </c>
      <c r="C26" s="159">
        <v>49380</v>
      </c>
      <c r="D26" s="176">
        <f>C26/B26</f>
        <v>3.066699788846106</v>
      </c>
      <c r="E26" s="159">
        <v>44490</v>
      </c>
      <c r="F26" s="159">
        <v>2880</v>
      </c>
      <c r="G26" s="159">
        <v>2010</v>
      </c>
      <c r="H26" s="177">
        <f t="shared" si="1"/>
        <v>25717104</v>
      </c>
      <c r="I26" s="178">
        <v>105400</v>
      </c>
      <c r="J26" s="160">
        <f t="shared" si="2"/>
        <v>243.99529411764706</v>
      </c>
      <c r="K26" s="180">
        <v>573</v>
      </c>
      <c r="L26" s="181">
        <f t="shared" si="3"/>
        <v>209.145</v>
      </c>
    </row>
    <row r="27" spans="1:12" ht="14.25" thickBot="1">
      <c r="A27" s="185" t="s">
        <v>280</v>
      </c>
      <c r="B27" s="161">
        <f>SUM(B9:B26)</f>
        <v>738104</v>
      </c>
      <c r="C27" s="162">
        <f>SUM(C9:C26)</f>
        <v>2416500</v>
      </c>
      <c r="D27" s="186">
        <f>AVERAGE(D9:D26)</f>
        <v>3.0360784624509165</v>
      </c>
      <c r="E27" s="161">
        <f>SUM(E9:E26)</f>
        <v>1801200</v>
      </c>
      <c r="F27" s="161">
        <f>SUM(F9:F26)</f>
        <v>240300</v>
      </c>
      <c r="G27" s="161">
        <f>SUM(G9:G26)</f>
        <v>375000</v>
      </c>
      <c r="H27" s="187">
        <f>(C27-C27*0.16)*0.62*1000</f>
        <v>1258513200</v>
      </c>
      <c r="I27" s="188">
        <v>5525900</v>
      </c>
      <c r="J27" s="189">
        <f>H27/I27</f>
        <v>227.74809533288695</v>
      </c>
      <c r="K27" s="190">
        <v>575</v>
      </c>
      <c r="L27" s="191">
        <f t="shared" si="3"/>
        <v>209.875</v>
      </c>
    </row>
    <row r="28" spans="2:10" ht="3.75" customHeight="1">
      <c r="B28" s="192"/>
      <c r="C28" s="173"/>
      <c r="D28" s="193"/>
      <c r="E28" s="173"/>
      <c r="F28" s="173"/>
      <c r="G28" s="173"/>
      <c r="I28" s="194"/>
      <c r="J28" s="173"/>
    </row>
    <row r="29" spans="1:12" ht="13.5">
      <c r="A29" s="498" t="s">
        <v>834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</row>
    <row r="30" spans="8:11" ht="13.5">
      <c r="H30" s="195"/>
      <c r="K30" s="197"/>
    </row>
    <row r="31" spans="11:12" ht="13.5">
      <c r="K31" s="173"/>
      <c r="L31" s="198"/>
    </row>
    <row r="32" ht="13.5">
      <c r="K32" s="173"/>
    </row>
  </sheetData>
  <mergeCells count="16">
    <mergeCell ref="K4:L4"/>
    <mergeCell ref="D5:D8"/>
    <mergeCell ref="H5:H8"/>
    <mergeCell ref="K5:K8"/>
    <mergeCell ref="L5:L8"/>
    <mergeCell ref="E6:F6"/>
    <mergeCell ref="A29:L29"/>
    <mergeCell ref="A1:L1"/>
    <mergeCell ref="A2:L2"/>
    <mergeCell ref="A3:L3"/>
    <mergeCell ref="A4:A8"/>
    <mergeCell ref="B4:B8"/>
    <mergeCell ref="C4:C8"/>
    <mergeCell ref="E4:H4"/>
    <mergeCell ref="I4:I8"/>
    <mergeCell ref="J4:J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5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A3" sqref="A3:O3"/>
    </sheetView>
  </sheetViews>
  <sheetFormatPr defaultColWidth="9.00390625" defaultRowHeight="13.5"/>
  <cols>
    <col min="1" max="1" width="17.625" style="0" customWidth="1"/>
    <col min="4" max="5" width="7.50390625" style="0" bestFit="1" customWidth="1"/>
    <col min="6" max="6" width="6.50390625" style="0" bestFit="1" customWidth="1"/>
    <col min="7" max="7" width="8.875" style="0" bestFit="1" customWidth="1"/>
    <col min="8" max="9" width="7.50390625" style="0" bestFit="1" customWidth="1"/>
    <col min="10" max="10" width="7.50390625" style="0" customWidth="1"/>
    <col min="11" max="12" width="7.50390625" style="0" bestFit="1" customWidth="1"/>
    <col min="13" max="13" width="7.75390625" style="0" bestFit="1" customWidth="1"/>
    <col min="14" max="14" width="7.50390625" style="0" bestFit="1" customWidth="1"/>
    <col min="15" max="15" width="7.50390625" style="0" customWidth="1"/>
  </cols>
  <sheetData>
    <row r="1" spans="1:15" ht="13.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5" s="9" customFormat="1" ht="13.5">
      <c r="A2" s="525" t="s">
        <v>783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ht="5.25" customHeight="1" thickBot="1">
      <c r="A3" s="525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4" spans="1:15" s="263" customFormat="1" ht="13.5">
      <c r="A4" s="412" t="s">
        <v>243</v>
      </c>
      <c r="B4" s="526" t="s">
        <v>761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527"/>
    </row>
    <row r="5" spans="1:15" s="263" customFormat="1" ht="13.5">
      <c r="A5" s="413"/>
      <c r="B5" s="528" t="s">
        <v>762</v>
      </c>
      <c r="C5" s="529" t="s">
        <v>763</v>
      </c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/>
    </row>
    <row r="6" spans="1:15" s="263" customFormat="1" ht="13.5">
      <c r="A6" s="413"/>
      <c r="B6" s="528"/>
      <c r="C6" s="530"/>
      <c r="D6" s="532" t="s">
        <v>764</v>
      </c>
      <c r="E6" s="532"/>
      <c r="F6" s="532"/>
      <c r="G6" s="532" t="s">
        <v>765</v>
      </c>
      <c r="H6" s="532"/>
      <c r="I6" s="532"/>
      <c r="J6" s="532" t="s">
        <v>766</v>
      </c>
      <c r="K6" s="532"/>
      <c r="L6" s="532"/>
      <c r="M6" s="532" t="s">
        <v>767</v>
      </c>
      <c r="N6" s="532"/>
      <c r="O6" s="533"/>
    </row>
    <row r="7" spans="1:15" s="263" customFormat="1" ht="16.5" thickBot="1">
      <c r="A7" s="409"/>
      <c r="B7" s="428"/>
      <c r="C7" s="531"/>
      <c r="D7" s="27" t="s">
        <v>768</v>
      </c>
      <c r="E7" s="27" t="s">
        <v>762</v>
      </c>
      <c r="F7" s="27" t="s">
        <v>763</v>
      </c>
      <c r="G7" s="27" t="s">
        <v>769</v>
      </c>
      <c r="H7" s="27" t="s">
        <v>762</v>
      </c>
      <c r="I7" s="27" t="s">
        <v>763</v>
      </c>
      <c r="J7" s="27" t="s">
        <v>770</v>
      </c>
      <c r="K7" s="27" t="s">
        <v>762</v>
      </c>
      <c r="L7" s="27" t="s">
        <v>763</v>
      </c>
      <c r="M7" s="27" t="s">
        <v>771</v>
      </c>
      <c r="N7" s="27" t="s">
        <v>762</v>
      </c>
      <c r="O7" s="264" t="s">
        <v>763</v>
      </c>
    </row>
    <row r="8" spans="1:15" s="34" customFormat="1" ht="14.25" thickTop="1">
      <c r="A8" s="166" t="s">
        <v>772</v>
      </c>
      <c r="B8" s="364">
        <v>4809</v>
      </c>
      <c r="C8" s="364">
        <v>1054</v>
      </c>
      <c r="D8" s="364">
        <v>3474</v>
      </c>
      <c r="E8" s="364">
        <v>4331</v>
      </c>
      <c r="F8" s="364">
        <v>854</v>
      </c>
      <c r="G8" s="364">
        <v>6</v>
      </c>
      <c r="H8" s="364">
        <v>45</v>
      </c>
      <c r="I8" s="364">
        <v>25</v>
      </c>
      <c r="J8" s="364">
        <v>11</v>
      </c>
      <c r="K8" s="364">
        <v>388</v>
      </c>
      <c r="L8" s="364">
        <v>175</v>
      </c>
      <c r="M8" s="364">
        <v>2</v>
      </c>
      <c r="N8" s="364">
        <v>45</v>
      </c>
      <c r="O8" s="365" t="s">
        <v>84</v>
      </c>
    </row>
    <row r="9" spans="1:15" s="34" customFormat="1" ht="13.5">
      <c r="A9" s="166" t="s">
        <v>773</v>
      </c>
      <c r="B9" s="364">
        <v>8514</v>
      </c>
      <c r="C9" s="364">
        <v>4171</v>
      </c>
      <c r="D9" s="364" t="s">
        <v>84</v>
      </c>
      <c r="E9" s="364">
        <v>1355</v>
      </c>
      <c r="F9" s="364" t="s">
        <v>84</v>
      </c>
      <c r="G9" s="364">
        <v>8</v>
      </c>
      <c r="H9" s="364">
        <v>2690</v>
      </c>
      <c r="I9" s="364">
        <v>2690</v>
      </c>
      <c r="J9" s="364">
        <v>25</v>
      </c>
      <c r="K9" s="364">
        <v>3343</v>
      </c>
      <c r="L9" s="364">
        <v>890</v>
      </c>
      <c r="M9" s="364">
        <v>2</v>
      </c>
      <c r="N9" s="364">
        <v>231</v>
      </c>
      <c r="O9" s="365">
        <v>34</v>
      </c>
    </row>
    <row r="10" spans="1:15" s="34" customFormat="1" ht="13.5">
      <c r="A10" s="166" t="s">
        <v>774</v>
      </c>
      <c r="B10" s="364">
        <v>11804</v>
      </c>
      <c r="C10" s="364">
        <v>1393</v>
      </c>
      <c r="D10" s="364">
        <v>780</v>
      </c>
      <c r="E10" s="364">
        <v>4638</v>
      </c>
      <c r="F10" s="364">
        <v>599</v>
      </c>
      <c r="G10" s="364">
        <v>28</v>
      </c>
      <c r="H10" s="364">
        <v>176</v>
      </c>
      <c r="I10" s="364">
        <v>117</v>
      </c>
      <c r="J10" s="364">
        <v>58</v>
      </c>
      <c r="K10" s="364">
        <v>6331</v>
      </c>
      <c r="L10" s="364">
        <v>501</v>
      </c>
      <c r="M10" s="364">
        <v>3</v>
      </c>
      <c r="N10" s="364">
        <v>190</v>
      </c>
      <c r="O10" s="365" t="s">
        <v>84</v>
      </c>
    </row>
    <row r="11" spans="1:15" s="34" customFormat="1" ht="13.5">
      <c r="A11" s="166" t="s">
        <v>775</v>
      </c>
      <c r="B11" s="364">
        <v>6867</v>
      </c>
      <c r="C11" s="364">
        <v>597</v>
      </c>
      <c r="D11" s="364">
        <v>70</v>
      </c>
      <c r="E11" s="364">
        <v>1936</v>
      </c>
      <c r="F11" s="364">
        <v>500</v>
      </c>
      <c r="G11" s="364" t="s">
        <v>84</v>
      </c>
      <c r="H11" s="364" t="s">
        <v>84</v>
      </c>
      <c r="I11" s="364" t="s">
        <v>84</v>
      </c>
      <c r="J11" s="364">
        <v>36</v>
      </c>
      <c r="K11" s="364">
        <v>4477</v>
      </c>
      <c r="L11" s="364">
        <v>84</v>
      </c>
      <c r="M11" s="364">
        <v>7</v>
      </c>
      <c r="N11" s="364">
        <v>437</v>
      </c>
      <c r="O11" s="365">
        <v>12</v>
      </c>
    </row>
    <row r="12" spans="1:15" s="34" customFormat="1" ht="13.5">
      <c r="A12" s="166" t="s">
        <v>776</v>
      </c>
      <c r="B12" s="364">
        <v>7862</v>
      </c>
      <c r="C12" s="364">
        <v>1870</v>
      </c>
      <c r="D12" s="364">
        <v>2297</v>
      </c>
      <c r="E12" s="364">
        <v>2993</v>
      </c>
      <c r="F12" s="364" t="s">
        <v>84</v>
      </c>
      <c r="G12" s="364">
        <v>54</v>
      </c>
      <c r="H12" s="364">
        <v>209</v>
      </c>
      <c r="I12" s="364">
        <v>104</v>
      </c>
      <c r="J12" s="364">
        <v>121</v>
      </c>
      <c r="K12" s="364">
        <v>4660</v>
      </c>
      <c r="L12" s="364">
        <v>1766</v>
      </c>
      <c r="M12" s="364" t="s">
        <v>84</v>
      </c>
      <c r="N12" s="364" t="s">
        <v>84</v>
      </c>
      <c r="O12" s="365" t="s">
        <v>84</v>
      </c>
    </row>
    <row r="13" spans="1:15" s="34" customFormat="1" ht="13.5">
      <c r="A13" s="166" t="s">
        <v>777</v>
      </c>
      <c r="B13" s="364">
        <v>9301</v>
      </c>
      <c r="C13" s="364">
        <v>1868</v>
      </c>
      <c r="D13" s="364">
        <v>2150</v>
      </c>
      <c r="E13" s="364">
        <v>4129</v>
      </c>
      <c r="F13" s="364" t="s">
        <v>84</v>
      </c>
      <c r="G13" s="364">
        <v>69</v>
      </c>
      <c r="H13" s="364">
        <v>830</v>
      </c>
      <c r="I13" s="364">
        <v>300</v>
      </c>
      <c r="J13" s="364">
        <v>35</v>
      </c>
      <c r="K13" s="364">
        <v>2975</v>
      </c>
      <c r="L13" s="364">
        <v>1298</v>
      </c>
      <c r="M13" s="364">
        <v>1</v>
      </c>
      <c r="N13" s="364">
        <v>656</v>
      </c>
      <c r="O13" s="365" t="s">
        <v>84</v>
      </c>
    </row>
    <row r="14" spans="1:15" s="34" customFormat="1" ht="13.5">
      <c r="A14" s="175" t="s">
        <v>778</v>
      </c>
      <c r="B14" s="366">
        <v>16043</v>
      </c>
      <c r="C14" s="366">
        <v>2230</v>
      </c>
      <c r="D14" s="366">
        <v>1889</v>
      </c>
      <c r="E14" s="366">
        <v>8367</v>
      </c>
      <c r="F14" s="366">
        <v>314</v>
      </c>
      <c r="G14" s="366">
        <v>6</v>
      </c>
      <c r="H14" s="366">
        <v>620</v>
      </c>
      <c r="I14" s="366">
        <v>620</v>
      </c>
      <c r="J14" s="366">
        <v>56</v>
      </c>
      <c r="K14" s="366">
        <v>6363</v>
      </c>
      <c r="L14" s="366">
        <v>1184</v>
      </c>
      <c r="M14" s="366">
        <v>12</v>
      </c>
      <c r="N14" s="366">
        <v>693</v>
      </c>
      <c r="O14" s="367">
        <v>112</v>
      </c>
    </row>
    <row r="15" spans="1:15" s="34" customFormat="1" ht="13.5">
      <c r="A15" s="166" t="s">
        <v>489</v>
      </c>
      <c r="B15" s="364">
        <v>36978</v>
      </c>
      <c r="C15" s="364">
        <v>13262</v>
      </c>
      <c r="D15" s="364">
        <v>3000</v>
      </c>
      <c r="E15" s="364">
        <v>4608</v>
      </c>
      <c r="F15" s="364">
        <v>100</v>
      </c>
      <c r="G15" s="364">
        <v>80</v>
      </c>
      <c r="H15" s="364">
        <v>22955</v>
      </c>
      <c r="I15" s="364">
        <v>10797</v>
      </c>
      <c r="J15" s="364">
        <v>3</v>
      </c>
      <c r="K15" s="364">
        <v>220</v>
      </c>
      <c r="L15" s="364">
        <v>106</v>
      </c>
      <c r="M15" s="364">
        <v>5</v>
      </c>
      <c r="N15" s="364">
        <v>9055</v>
      </c>
      <c r="O15" s="365">
        <v>2200</v>
      </c>
    </row>
    <row r="16" spans="1:15" s="34" customFormat="1" ht="13.5">
      <c r="A16" s="166" t="s">
        <v>490</v>
      </c>
      <c r="B16" s="364">
        <v>15145</v>
      </c>
      <c r="C16" s="364">
        <v>1567</v>
      </c>
      <c r="D16" s="364">
        <v>1495</v>
      </c>
      <c r="E16" s="364">
        <v>6242</v>
      </c>
      <c r="F16" s="364">
        <v>430</v>
      </c>
      <c r="G16" s="364">
        <v>2</v>
      </c>
      <c r="H16" s="364">
        <v>73</v>
      </c>
      <c r="I16" s="364" t="s">
        <v>468</v>
      </c>
      <c r="J16" s="364">
        <v>50</v>
      </c>
      <c r="K16" s="364">
        <v>6970</v>
      </c>
      <c r="L16" s="364">
        <v>955</v>
      </c>
      <c r="M16" s="364">
        <v>17</v>
      </c>
      <c r="N16" s="364">
        <v>740</v>
      </c>
      <c r="O16" s="365">
        <v>15</v>
      </c>
    </row>
    <row r="17" spans="1:15" s="34" customFormat="1" ht="13.5">
      <c r="A17" s="166" t="s">
        <v>491</v>
      </c>
      <c r="B17" s="364">
        <v>22067</v>
      </c>
      <c r="C17" s="364">
        <v>8436</v>
      </c>
      <c r="D17" s="364">
        <v>208</v>
      </c>
      <c r="E17" s="364">
        <v>9299</v>
      </c>
      <c r="F17" s="364">
        <v>13</v>
      </c>
      <c r="G17" s="364">
        <v>41</v>
      </c>
      <c r="H17" s="364">
        <v>8041</v>
      </c>
      <c r="I17" s="364">
        <v>7351</v>
      </c>
      <c r="J17" s="364">
        <v>31</v>
      </c>
      <c r="K17" s="364">
        <v>3642</v>
      </c>
      <c r="L17" s="364">
        <v>1022</v>
      </c>
      <c r="M17" s="364">
        <v>7</v>
      </c>
      <c r="N17" s="364">
        <v>1040</v>
      </c>
      <c r="O17" s="365">
        <v>30</v>
      </c>
    </row>
    <row r="18" spans="1:15" s="34" customFormat="1" ht="13.5">
      <c r="A18" s="166" t="s">
        <v>492</v>
      </c>
      <c r="B18" s="364">
        <v>11162</v>
      </c>
      <c r="C18" s="364">
        <v>6342</v>
      </c>
      <c r="D18" s="364">
        <v>7</v>
      </c>
      <c r="E18" s="364">
        <v>122</v>
      </c>
      <c r="F18" s="364">
        <v>42</v>
      </c>
      <c r="G18" s="364">
        <v>56</v>
      </c>
      <c r="H18" s="364">
        <v>6011</v>
      </c>
      <c r="I18" s="364">
        <v>4671</v>
      </c>
      <c r="J18" s="364">
        <v>43</v>
      </c>
      <c r="K18" s="364">
        <v>1298</v>
      </c>
      <c r="L18" s="364">
        <v>369</v>
      </c>
      <c r="M18" s="364">
        <v>184</v>
      </c>
      <c r="N18" s="364">
        <v>1406</v>
      </c>
      <c r="O18" s="365">
        <v>40</v>
      </c>
    </row>
    <row r="19" spans="1:15" s="34" customFormat="1" ht="13.5">
      <c r="A19" s="166" t="s">
        <v>493</v>
      </c>
      <c r="B19" s="364">
        <v>16243</v>
      </c>
      <c r="C19" s="364">
        <v>6172</v>
      </c>
      <c r="D19" s="364" t="s">
        <v>468</v>
      </c>
      <c r="E19" s="364">
        <v>1200</v>
      </c>
      <c r="F19" s="364">
        <v>1200</v>
      </c>
      <c r="G19" s="364">
        <v>136</v>
      </c>
      <c r="H19" s="364">
        <v>11061</v>
      </c>
      <c r="I19" s="364">
        <v>4373</v>
      </c>
      <c r="J19" s="364">
        <v>16</v>
      </c>
      <c r="K19" s="364">
        <v>2637</v>
      </c>
      <c r="L19" s="364">
        <v>447</v>
      </c>
      <c r="M19" s="364">
        <v>5</v>
      </c>
      <c r="N19" s="364">
        <v>250</v>
      </c>
      <c r="O19" s="365">
        <v>110</v>
      </c>
    </row>
    <row r="20" spans="1:15" s="34" customFormat="1" ht="13.5">
      <c r="A20" s="166" t="s">
        <v>494</v>
      </c>
      <c r="B20" s="364">
        <v>20060</v>
      </c>
      <c r="C20" s="364">
        <v>9411</v>
      </c>
      <c r="D20" s="364">
        <v>655</v>
      </c>
      <c r="E20" s="364">
        <v>5160</v>
      </c>
      <c r="F20" s="364" t="s">
        <v>468</v>
      </c>
      <c r="G20" s="364">
        <v>42</v>
      </c>
      <c r="H20" s="364">
        <v>9805</v>
      </c>
      <c r="I20" s="364">
        <v>7815</v>
      </c>
      <c r="J20" s="364">
        <v>31</v>
      </c>
      <c r="K20" s="364">
        <v>1530</v>
      </c>
      <c r="L20" s="364">
        <v>480</v>
      </c>
      <c r="M20" s="364">
        <v>29</v>
      </c>
      <c r="N20" s="364">
        <v>2575</v>
      </c>
      <c r="O20" s="365">
        <v>761</v>
      </c>
    </row>
    <row r="21" spans="1:15" s="34" customFormat="1" ht="13.5">
      <c r="A21" s="175" t="s">
        <v>495</v>
      </c>
      <c r="B21" s="366">
        <v>3092</v>
      </c>
      <c r="C21" s="366">
        <v>1479</v>
      </c>
      <c r="D21" s="366">
        <v>69</v>
      </c>
      <c r="E21" s="366">
        <v>52</v>
      </c>
      <c r="F21" s="366">
        <v>20</v>
      </c>
      <c r="G21" s="366">
        <v>20</v>
      </c>
      <c r="H21" s="366">
        <v>1252</v>
      </c>
      <c r="I21" s="366">
        <v>952</v>
      </c>
      <c r="J21" s="366">
        <v>15</v>
      </c>
      <c r="K21" s="366">
        <v>1520</v>
      </c>
      <c r="L21" s="366">
        <v>372</v>
      </c>
      <c r="M21" s="366">
        <v>1</v>
      </c>
      <c r="N21" s="366">
        <v>50</v>
      </c>
      <c r="O21" s="367">
        <v>40</v>
      </c>
    </row>
    <row r="22" spans="1:15" s="34" customFormat="1" ht="13.5">
      <c r="A22" s="166" t="s">
        <v>496</v>
      </c>
      <c r="B22" s="364">
        <v>8055</v>
      </c>
      <c r="C22" s="364">
        <v>5415</v>
      </c>
      <c r="D22" s="364">
        <v>13</v>
      </c>
      <c r="E22" s="364">
        <v>193</v>
      </c>
      <c r="F22" s="364">
        <v>133</v>
      </c>
      <c r="G22" s="364">
        <v>38</v>
      </c>
      <c r="H22" s="368">
        <v>2195</v>
      </c>
      <c r="I22" s="364">
        <v>1985</v>
      </c>
      <c r="J22" s="364">
        <v>26</v>
      </c>
      <c r="K22" s="364">
        <v>4528</v>
      </c>
      <c r="L22" s="364">
        <v>2502</v>
      </c>
      <c r="M22" s="364">
        <v>7</v>
      </c>
      <c r="N22" s="364">
        <v>49</v>
      </c>
      <c r="O22" s="365">
        <v>25</v>
      </c>
    </row>
    <row r="23" spans="1:15" s="34" customFormat="1" ht="13.5">
      <c r="A23" s="166" t="s">
        <v>497</v>
      </c>
      <c r="B23" s="364">
        <v>2215</v>
      </c>
      <c r="C23" s="364">
        <v>1130</v>
      </c>
      <c r="D23" s="364" t="s">
        <v>499</v>
      </c>
      <c r="E23" s="364">
        <v>107</v>
      </c>
      <c r="F23" s="364">
        <v>43</v>
      </c>
      <c r="G23" s="364">
        <v>1</v>
      </c>
      <c r="H23" s="368">
        <v>100</v>
      </c>
      <c r="I23" s="364">
        <v>100</v>
      </c>
      <c r="J23" s="364">
        <v>18</v>
      </c>
      <c r="K23" s="364">
        <v>1740</v>
      </c>
      <c r="L23" s="364">
        <v>987</v>
      </c>
      <c r="M23" s="364">
        <v>3</v>
      </c>
      <c r="N23" s="364">
        <v>256</v>
      </c>
      <c r="O23" s="365" t="s">
        <v>499</v>
      </c>
    </row>
    <row r="24" spans="1:15" ht="13.5">
      <c r="A24" s="166" t="s">
        <v>498</v>
      </c>
      <c r="B24" s="369">
        <v>12306</v>
      </c>
      <c r="C24" s="369">
        <v>7999</v>
      </c>
      <c r="D24" s="369" t="s">
        <v>499</v>
      </c>
      <c r="E24" s="369" t="s">
        <v>499</v>
      </c>
      <c r="F24" s="369" t="s">
        <v>499</v>
      </c>
      <c r="G24" s="369">
        <v>202</v>
      </c>
      <c r="H24" s="368">
        <v>8240</v>
      </c>
      <c r="I24" s="364">
        <v>4470</v>
      </c>
      <c r="J24" s="364">
        <v>25</v>
      </c>
      <c r="K24" s="364">
        <v>4066</v>
      </c>
      <c r="L24" s="364">
        <v>3529</v>
      </c>
      <c r="M24" s="364" t="s">
        <v>499</v>
      </c>
      <c r="N24" s="364" t="s">
        <v>499</v>
      </c>
      <c r="O24" s="365" t="s">
        <v>499</v>
      </c>
    </row>
    <row r="25" spans="1:15" ht="14.25" thickBot="1">
      <c r="A25" s="370" t="s">
        <v>779</v>
      </c>
      <c r="B25" s="371">
        <v>4370</v>
      </c>
      <c r="C25" s="371">
        <v>604</v>
      </c>
      <c r="D25" s="371">
        <v>4</v>
      </c>
      <c r="E25" s="371">
        <v>214</v>
      </c>
      <c r="F25" s="371">
        <v>46</v>
      </c>
      <c r="G25" s="371">
        <v>9</v>
      </c>
      <c r="H25" s="371">
        <v>1210</v>
      </c>
      <c r="I25" s="371">
        <v>503</v>
      </c>
      <c r="J25" s="371">
        <v>23</v>
      </c>
      <c r="K25" s="371">
        <v>2872</v>
      </c>
      <c r="L25" s="371">
        <v>55</v>
      </c>
      <c r="M25" s="371" t="s">
        <v>499</v>
      </c>
      <c r="N25" s="371" t="s">
        <v>499</v>
      </c>
      <c r="O25" s="372" t="s">
        <v>499</v>
      </c>
    </row>
    <row r="26" spans="1:15" ht="15" thickBot="1" thickTop="1">
      <c r="A26" s="373" t="s">
        <v>280</v>
      </c>
      <c r="B26" s="374">
        <f aca="true" t="shared" si="0" ref="B26:O26">SUM(B8:B25)</f>
        <v>216893</v>
      </c>
      <c r="C26" s="374">
        <f t="shared" si="0"/>
        <v>75000</v>
      </c>
      <c r="D26" s="374">
        <f t="shared" si="0"/>
        <v>16111</v>
      </c>
      <c r="E26" s="374">
        <f t="shared" si="0"/>
        <v>54946</v>
      </c>
      <c r="F26" s="374">
        <f t="shared" si="0"/>
        <v>4294</v>
      </c>
      <c r="G26" s="374">
        <f t="shared" si="0"/>
        <v>798</v>
      </c>
      <c r="H26" s="374">
        <f t="shared" si="0"/>
        <v>75513</v>
      </c>
      <c r="I26" s="374">
        <f t="shared" si="0"/>
        <v>46873</v>
      </c>
      <c r="J26" s="374">
        <f t="shared" si="0"/>
        <v>623</v>
      </c>
      <c r="K26" s="374">
        <f t="shared" si="0"/>
        <v>59560</v>
      </c>
      <c r="L26" s="374">
        <f t="shared" si="0"/>
        <v>16722</v>
      </c>
      <c r="M26" s="374">
        <f t="shared" si="0"/>
        <v>285</v>
      </c>
      <c r="N26" s="374">
        <f t="shared" si="0"/>
        <v>17673</v>
      </c>
      <c r="O26" s="375">
        <f t="shared" si="0"/>
        <v>3379</v>
      </c>
    </row>
    <row r="27" spans="1:15" s="9" customFormat="1" ht="4.5" customHeight="1">
      <c r="A27" s="376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</row>
    <row r="28" spans="1:15" s="9" customFormat="1" ht="14.25">
      <c r="A28" s="522" t="s">
        <v>780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</row>
    <row r="29" spans="1:15" ht="13.5">
      <c r="A29" s="524" t="s">
        <v>782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</row>
    <row r="30" spans="1:15" ht="6" customHeight="1">
      <c r="A30" s="462" t="s">
        <v>781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</row>
  </sheetData>
  <mergeCells count="14">
    <mergeCell ref="D6:F6"/>
    <mergeCell ref="G6:I6"/>
    <mergeCell ref="J6:L6"/>
    <mergeCell ref="M6:O6"/>
    <mergeCell ref="A28:O28"/>
    <mergeCell ref="A29:O29"/>
    <mergeCell ref="A1:O1"/>
    <mergeCell ref="A30:O30"/>
    <mergeCell ref="A2:O2"/>
    <mergeCell ref="A3:O3"/>
    <mergeCell ref="A4:A7"/>
    <mergeCell ref="B4:O4"/>
    <mergeCell ref="B5:B7"/>
    <mergeCell ref="C5:C7"/>
  </mergeCells>
  <printOptions/>
  <pageMargins left="0.75" right="0.75" top="1" bottom="1" header="0.512" footer="0.512"/>
  <pageSetup fitToHeight="1" fitToWidth="1" orientation="portrait" paperSize="9" scale="68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A3" sqref="A3:L3"/>
    </sheetView>
  </sheetViews>
  <sheetFormatPr defaultColWidth="9.00390625" defaultRowHeight="13.5"/>
  <cols>
    <col min="1" max="1" width="7.125" style="0" bestFit="1" customWidth="1"/>
    <col min="2" max="2" width="5.25390625" style="0" bestFit="1" customWidth="1"/>
    <col min="3" max="3" width="3.375" style="0" bestFit="1" customWidth="1"/>
    <col min="4" max="4" width="9.625" style="0" customWidth="1"/>
    <col min="5" max="5" width="6.75390625" style="0" customWidth="1"/>
    <col min="6" max="6" width="4.75390625" style="0" customWidth="1"/>
    <col min="7" max="7" width="8.375" style="0" bestFit="1" customWidth="1"/>
    <col min="8" max="8" width="7.125" style="0" customWidth="1"/>
    <col min="9" max="9" width="6.75390625" style="0" customWidth="1"/>
    <col min="10" max="10" width="5.625" style="0" customWidth="1"/>
    <col min="11" max="11" width="25.125" style="0" bestFit="1" customWidth="1"/>
    <col min="12" max="12" width="17.375" style="0" bestFit="1" customWidth="1"/>
  </cols>
  <sheetData>
    <row r="1" spans="1:12" ht="7.5" customHeigh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ht="13.5">
      <c r="A2" s="462" t="s">
        <v>784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12" ht="6" customHeight="1" thickBot="1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2" ht="14.25" thickBot="1">
      <c r="A4" s="534" t="s">
        <v>6</v>
      </c>
      <c r="B4" s="535"/>
      <c r="C4" s="536"/>
      <c r="D4" s="111"/>
      <c r="E4" s="110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5" t="s">
        <v>14</v>
      </c>
    </row>
    <row r="5" spans="1:12" ht="14.25" thickTop="1">
      <c r="A5" s="540" t="s">
        <v>15</v>
      </c>
      <c r="B5" s="542" t="s">
        <v>16</v>
      </c>
      <c r="C5" s="543"/>
      <c r="D5" s="112" t="s">
        <v>17</v>
      </c>
      <c r="E5" s="544" t="s">
        <v>18</v>
      </c>
      <c r="F5" s="546" t="s">
        <v>19</v>
      </c>
      <c r="G5" s="546" t="s">
        <v>20</v>
      </c>
      <c r="H5" s="546" t="s">
        <v>21</v>
      </c>
      <c r="I5" s="113" t="s">
        <v>22</v>
      </c>
      <c r="J5" s="546" t="s">
        <v>23</v>
      </c>
      <c r="K5" s="114" t="s">
        <v>24</v>
      </c>
      <c r="L5" s="115" t="s">
        <v>25</v>
      </c>
    </row>
    <row r="6" spans="1:12" ht="13.5">
      <c r="A6" s="413"/>
      <c r="B6" s="427" t="s">
        <v>26</v>
      </c>
      <c r="C6" s="7" t="s">
        <v>27</v>
      </c>
      <c r="D6" s="116" t="s">
        <v>28</v>
      </c>
      <c r="E6" s="545"/>
      <c r="F6" s="528"/>
      <c r="G6" s="528"/>
      <c r="H6" s="528"/>
      <c r="I6" s="7" t="s">
        <v>29</v>
      </c>
      <c r="J6" s="528"/>
      <c r="K6" s="6" t="s">
        <v>30</v>
      </c>
      <c r="L6" s="8" t="s">
        <v>31</v>
      </c>
    </row>
    <row r="7" spans="1:12" ht="13.5">
      <c r="A7" s="413"/>
      <c r="B7" s="528"/>
      <c r="C7" s="528" t="s">
        <v>32</v>
      </c>
      <c r="D7" s="116" t="s">
        <v>33</v>
      </c>
      <c r="E7" s="545"/>
      <c r="F7" s="547"/>
      <c r="G7" s="528"/>
      <c r="H7" s="528"/>
      <c r="I7" s="7" t="s">
        <v>34</v>
      </c>
      <c r="J7" s="528"/>
      <c r="K7" s="6" t="s">
        <v>24</v>
      </c>
      <c r="L7" s="8" t="s">
        <v>35</v>
      </c>
    </row>
    <row r="8" spans="1:12" ht="13.5">
      <c r="A8" s="541"/>
      <c r="B8" s="547"/>
      <c r="C8" s="547"/>
      <c r="D8" s="117" t="s">
        <v>36</v>
      </c>
      <c r="E8" s="545"/>
      <c r="F8" s="427" t="s">
        <v>37</v>
      </c>
      <c r="G8" s="528"/>
      <c r="H8" s="547"/>
      <c r="I8" s="118" t="s">
        <v>38</v>
      </c>
      <c r="J8" s="547"/>
      <c r="K8" s="119" t="s">
        <v>39</v>
      </c>
      <c r="L8" s="120" t="s">
        <v>40</v>
      </c>
    </row>
    <row r="9" spans="1:12" ht="13.5">
      <c r="A9" s="548" t="s">
        <v>41</v>
      </c>
      <c r="B9" s="429" t="s">
        <v>42</v>
      </c>
      <c r="C9" s="430"/>
      <c r="D9" s="117" t="s">
        <v>43</v>
      </c>
      <c r="E9" s="545"/>
      <c r="F9" s="528"/>
      <c r="G9" s="528"/>
      <c r="H9" s="118" t="s">
        <v>32</v>
      </c>
      <c r="I9" s="427" t="s">
        <v>44</v>
      </c>
      <c r="J9" s="427" t="s">
        <v>38</v>
      </c>
      <c r="K9" s="119" t="s">
        <v>45</v>
      </c>
      <c r="L9" s="120" t="s">
        <v>46</v>
      </c>
    </row>
    <row r="10" spans="1:12" ht="14.25" thickBot="1">
      <c r="A10" s="413"/>
      <c r="B10" s="529" t="s">
        <v>47</v>
      </c>
      <c r="C10" s="438"/>
      <c r="D10" s="121" t="s">
        <v>48</v>
      </c>
      <c r="E10" s="539"/>
      <c r="F10" s="537"/>
      <c r="G10" s="537"/>
      <c r="H10" s="2" t="s">
        <v>49</v>
      </c>
      <c r="I10" s="528"/>
      <c r="J10" s="528"/>
      <c r="K10" s="1" t="s">
        <v>50</v>
      </c>
      <c r="L10" s="3" t="s">
        <v>51</v>
      </c>
    </row>
    <row r="11" spans="1:12" ht="14.25" thickBot="1">
      <c r="A11" s="549"/>
      <c r="B11" s="538"/>
      <c r="C11" s="539"/>
      <c r="D11" s="121" t="s">
        <v>52</v>
      </c>
      <c r="E11" s="122" t="s">
        <v>53</v>
      </c>
      <c r="F11" s="1" t="s">
        <v>37</v>
      </c>
      <c r="G11" s="2" t="s">
        <v>54</v>
      </c>
      <c r="H11" s="2" t="s">
        <v>55</v>
      </c>
      <c r="I11" s="537"/>
      <c r="J11" s="537"/>
      <c r="K11" s="1" t="s">
        <v>56</v>
      </c>
      <c r="L11" s="3" t="s">
        <v>57</v>
      </c>
    </row>
    <row r="12" spans="1:12" ht="3" customHeight="1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</row>
    <row r="13" spans="1:12" ht="13.5">
      <c r="A13" s="498" t="s">
        <v>58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</row>
    <row r="14" spans="1:12" ht="13.5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</row>
  </sheetData>
  <mergeCells count="22">
    <mergeCell ref="A12:L12"/>
    <mergeCell ref="A13:L13"/>
    <mergeCell ref="A14:L14"/>
    <mergeCell ref="G5:G10"/>
    <mergeCell ref="H5:H8"/>
    <mergeCell ref="J5:J8"/>
    <mergeCell ref="B6:B8"/>
    <mergeCell ref="C7:C8"/>
    <mergeCell ref="F8:F10"/>
    <mergeCell ref="B9:C9"/>
    <mergeCell ref="I9:I11"/>
    <mergeCell ref="J9:J11"/>
    <mergeCell ref="B10:C11"/>
    <mergeCell ref="A5:A8"/>
    <mergeCell ref="B5:C5"/>
    <mergeCell ref="E5:E10"/>
    <mergeCell ref="F5:F7"/>
    <mergeCell ref="A9:A11"/>
    <mergeCell ref="A1:L1"/>
    <mergeCell ref="A2:L2"/>
    <mergeCell ref="A3:L3"/>
    <mergeCell ref="A4:C4"/>
  </mergeCells>
  <printOptions/>
  <pageMargins left="0.75" right="0.75" top="1" bottom="1" header="0.512" footer="0.512"/>
  <pageSetup fitToHeight="1" fitToWidth="1" orientation="portrait" paperSize="9" scale="81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workbookViewId="0" topLeftCell="A1">
      <selection activeCell="A24" sqref="A24"/>
    </sheetView>
  </sheetViews>
  <sheetFormatPr defaultColWidth="9.00390625" defaultRowHeight="13.5"/>
  <cols>
    <col min="1" max="1" width="9.625" style="0" customWidth="1"/>
    <col min="2" max="2" width="13.125" style="0" bestFit="1" customWidth="1"/>
    <col min="3" max="3" width="16.625" style="0" bestFit="1" customWidth="1"/>
    <col min="4" max="4" width="17.75390625" style="0" bestFit="1" customWidth="1"/>
    <col min="5" max="9" width="17.75390625" style="0" customWidth="1"/>
  </cols>
  <sheetData>
    <row r="1" ht="10.5" customHeight="1"/>
    <row r="2" spans="1:9" ht="18" customHeight="1">
      <c r="A2" s="551" t="s">
        <v>831</v>
      </c>
      <c r="B2" s="551"/>
      <c r="C2" s="551"/>
      <c r="D2" s="551"/>
      <c r="E2" s="551"/>
      <c r="F2" s="551"/>
      <c r="G2" s="551"/>
      <c r="H2" s="551"/>
      <c r="I2" s="551"/>
    </row>
    <row r="3" spans="1:9" ht="5.25" customHeight="1" thickBot="1">
      <c r="A3" s="463"/>
      <c r="B3" s="463"/>
      <c r="C3" s="463"/>
      <c r="D3" s="463"/>
      <c r="E3" s="463"/>
      <c r="F3" s="463"/>
      <c r="G3" s="463"/>
      <c r="H3" s="463"/>
      <c r="I3" s="463"/>
    </row>
    <row r="4" spans="1:9" ht="17.25" thickBot="1">
      <c r="A4" s="378"/>
      <c r="B4" s="379"/>
      <c r="C4" s="380" t="s">
        <v>785</v>
      </c>
      <c r="D4" s="380" t="s">
        <v>786</v>
      </c>
      <c r="E4" s="380" t="s">
        <v>787</v>
      </c>
      <c r="F4" s="380" t="s">
        <v>788</v>
      </c>
      <c r="G4" s="380" t="s">
        <v>789</v>
      </c>
      <c r="H4" s="380" t="s">
        <v>790</v>
      </c>
      <c r="I4" s="381" t="s">
        <v>791</v>
      </c>
    </row>
    <row r="5" spans="1:9" ht="18.75" thickTop="1">
      <c r="A5" s="383" t="s">
        <v>73</v>
      </c>
      <c r="B5" s="384"/>
      <c r="C5" s="385" t="s">
        <v>74</v>
      </c>
      <c r="D5" s="385" t="s">
        <v>74</v>
      </c>
      <c r="E5" s="385" t="s">
        <v>792</v>
      </c>
      <c r="F5" s="385" t="s">
        <v>793</v>
      </c>
      <c r="G5" s="385" t="s">
        <v>794</v>
      </c>
      <c r="H5" s="385" t="s">
        <v>794</v>
      </c>
      <c r="I5" s="386" t="s">
        <v>795</v>
      </c>
    </row>
    <row r="6" spans="1:9" ht="18">
      <c r="A6" s="383"/>
      <c r="B6" s="384" t="s">
        <v>76</v>
      </c>
      <c r="C6" s="385" t="s">
        <v>77</v>
      </c>
      <c r="D6" s="385" t="s">
        <v>77</v>
      </c>
      <c r="E6" s="385" t="s">
        <v>796</v>
      </c>
      <c r="F6" s="385"/>
      <c r="G6" s="385"/>
      <c r="H6" s="385"/>
      <c r="I6" s="386" t="s">
        <v>797</v>
      </c>
    </row>
    <row r="7" spans="1:9" ht="18">
      <c r="A7" s="383"/>
      <c r="B7" s="384" t="s">
        <v>83</v>
      </c>
      <c r="C7" s="385" t="s">
        <v>77</v>
      </c>
      <c r="D7" s="385" t="s">
        <v>77</v>
      </c>
      <c r="E7" s="385" t="s">
        <v>84</v>
      </c>
      <c r="F7" s="385"/>
      <c r="G7" s="385"/>
      <c r="H7" s="385"/>
      <c r="I7" s="386" t="s">
        <v>798</v>
      </c>
    </row>
    <row r="8" spans="1:9" ht="18">
      <c r="A8" s="383"/>
      <c r="B8" s="384" t="s">
        <v>11</v>
      </c>
      <c r="C8" s="385" t="s">
        <v>799</v>
      </c>
      <c r="D8" s="385" t="s">
        <v>800</v>
      </c>
      <c r="E8" s="385" t="s">
        <v>801</v>
      </c>
      <c r="F8" s="385"/>
      <c r="G8" s="385"/>
      <c r="H8" s="385"/>
      <c r="I8" s="386" t="s">
        <v>802</v>
      </c>
    </row>
    <row r="9" spans="1:9" ht="18">
      <c r="A9" s="383"/>
      <c r="B9" s="384" t="s">
        <v>12</v>
      </c>
      <c r="C9" s="385" t="s">
        <v>800</v>
      </c>
      <c r="D9" s="385" t="s">
        <v>803</v>
      </c>
      <c r="E9" s="385" t="s">
        <v>804</v>
      </c>
      <c r="F9" s="385"/>
      <c r="G9" s="385"/>
      <c r="H9" s="385"/>
      <c r="I9" s="386" t="s">
        <v>805</v>
      </c>
    </row>
    <row r="10" spans="1:9" ht="18">
      <c r="A10" s="383"/>
      <c r="B10" s="384" t="s">
        <v>8</v>
      </c>
      <c r="C10" s="385" t="s">
        <v>101</v>
      </c>
      <c r="D10" s="385" t="s">
        <v>106</v>
      </c>
      <c r="E10" s="385" t="s">
        <v>806</v>
      </c>
      <c r="F10" s="385"/>
      <c r="G10" s="385"/>
      <c r="H10" s="385"/>
      <c r="I10" s="386" t="s">
        <v>807</v>
      </c>
    </row>
    <row r="11" spans="1:9" ht="18">
      <c r="A11" s="383"/>
      <c r="B11" s="384" t="s">
        <v>112</v>
      </c>
      <c r="C11" s="385" t="s">
        <v>113</v>
      </c>
      <c r="D11" s="385" t="s">
        <v>117</v>
      </c>
      <c r="E11" s="385" t="s">
        <v>808</v>
      </c>
      <c r="F11" s="385"/>
      <c r="G11" s="385"/>
      <c r="H11" s="385"/>
      <c r="I11" s="386" t="s">
        <v>809</v>
      </c>
    </row>
    <row r="12" spans="1:9" ht="18">
      <c r="A12" s="383"/>
      <c r="B12" s="387" t="s">
        <v>122</v>
      </c>
      <c r="C12" s="388" t="s">
        <v>810</v>
      </c>
      <c r="D12" s="388" t="s">
        <v>811</v>
      </c>
      <c r="E12" s="388" t="s">
        <v>812</v>
      </c>
      <c r="F12" s="388"/>
      <c r="G12" s="388"/>
      <c r="H12" s="388"/>
      <c r="I12" s="389" t="s">
        <v>813</v>
      </c>
    </row>
    <row r="13" spans="1:9" ht="18">
      <c r="A13" s="390"/>
      <c r="B13" s="391" t="s">
        <v>814</v>
      </c>
      <c r="C13" s="392" t="s">
        <v>815</v>
      </c>
      <c r="D13" s="392" t="s">
        <v>815</v>
      </c>
      <c r="E13" s="392" t="s">
        <v>816</v>
      </c>
      <c r="F13" s="392"/>
      <c r="G13" s="392"/>
      <c r="H13" s="392"/>
      <c r="I13" s="393"/>
    </row>
    <row r="14" spans="1:9" ht="18">
      <c r="A14" s="394" t="s">
        <v>817</v>
      </c>
      <c r="B14" s="384" t="s">
        <v>135</v>
      </c>
      <c r="C14" s="385" t="s">
        <v>818</v>
      </c>
      <c r="D14" s="385" t="s">
        <v>819</v>
      </c>
      <c r="E14" s="385" t="s">
        <v>820</v>
      </c>
      <c r="F14" s="385"/>
      <c r="G14" s="385"/>
      <c r="H14" s="385"/>
      <c r="I14" s="386" t="s">
        <v>821</v>
      </c>
    </row>
    <row r="15" spans="1:9" ht="18">
      <c r="A15" s="383"/>
      <c r="B15" s="384" t="s">
        <v>143</v>
      </c>
      <c r="C15" s="385" t="s">
        <v>818</v>
      </c>
      <c r="D15" s="385" t="s">
        <v>822</v>
      </c>
      <c r="E15" s="385" t="s">
        <v>823</v>
      </c>
      <c r="F15" s="385"/>
      <c r="G15" s="385"/>
      <c r="H15" s="385"/>
      <c r="I15" s="386"/>
    </row>
    <row r="16" spans="1:9" ht="18">
      <c r="A16" s="395"/>
      <c r="B16" s="396" t="s">
        <v>824</v>
      </c>
      <c r="C16" s="385" t="s">
        <v>84</v>
      </c>
      <c r="D16" s="385" t="s">
        <v>148</v>
      </c>
      <c r="E16" s="385" t="s">
        <v>825</v>
      </c>
      <c r="F16" s="385"/>
      <c r="G16" s="385"/>
      <c r="H16" s="385"/>
      <c r="I16" s="386" t="s">
        <v>826</v>
      </c>
    </row>
    <row r="17" spans="1:9" ht="16.5">
      <c r="A17" s="395"/>
      <c r="B17" s="396" t="s">
        <v>827</v>
      </c>
      <c r="C17" s="385" t="s">
        <v>5</v>
      </c>
      <c r="D17" s="385" t="s">
        <v>153</v>
      </c>
      <c r="E17" s="385"/>
      <c r="F17" s="385"/>
      <c r="G17" s="385"/>
      <c r="H17" s="385"/>
      <c r="I17" s="386"/>
    </row>
    <row r="18" spans="1:9" ht="16.5">
      <c r="A18" s="383"/>
      <c r="B18" s="384" t="s">
        <v>158</v>
      </c>
      <c r="C18" s="385" t="s">
        <v>159</v>
      </c>
      <c r="D18" s="385" t="s">
        <v>162</v>
      </c>
      <c r="E18" s="385"/>
      <c r="F18" s="385"/>
      <c r="G18" s="385"/>
      <c r="H18" s="385"/>
      <c r="I18" s="386"/>
    </row>
    <row r="19" spans="1:9" ht="16.5">
      <c r="A19" s="383"/>
      <c r="B19" s="384" t="s">
        <v>165</v>
      </c>
      <c r="C19" s="385"/>
      <c r="D19" s="385" t="s">
        <v>167</v>
      </c>
      <c r="E19" s="385"/>
      <c r="F19" s="385"/>
      <c r="G19" s="385"/>
      <c r="H19" s="385"/>
      <c r="I19" s="386"/>
    </row>
    <row r="20" spans="1:9" ht="17.25" thickBot="1">
      <c r="A20" s="397"/>
      <c r="B20" s="398" t="s">
        <v>828</v>
      </c>
      <c r="C20" s="399" t="s">
        <v>829</v>
      </c>
      <c r="D20" s="399" t="s">
        <v>830</v>
      </c>
      <c r="E20" s="399"/>
      <c r="F20" s="399"/>
      <c r="G20" s="399"/>
      <c r="H20" s="399"/>
      <c r="I20" s="400"/>
    </row>
    <row r="21" spans="2:9" ht="3.75" customHeight="1">
      <c r="B21" s="418"/>
      <c r="C21" s="418"/>
      <c r="D21" s="418"/>
      <c r="E21" s="418"/>
      <c r="F21" s="418"/>
      <c r="G21" s="418"/>
      <c r="H21" s="418"/>
      <c r="I21" s="418"/>
    </row>
    <row r="22" spans="1:9" ht="3.75" customHeight="1">
      <c r="A22" s="462"/>
      <c r="B22" s="462"/>
      <c r="C22" s="462"/>
      <c r="D22" s="462"/>
      <c r="E22" s="462"/>
      <c r="F22" s="462"/>
      <c r="G22" s="462"/>
      <c r="H22" s="462"/>
      <c r="I22" s="462"/>
    </row>
    <row r="23" spans="1:9" ht="15" customHeight="1">
      <c r="A23" s="550" t="s">
        <v>835</v>
      </c>
      <c r="B23" s="550"/>
      <c r="C23" s="550"/>
      <c r="D23" s="550"/>
      <c r="E23" s="550"/>
      <c r="F23" s="550"/>
      <c r="G23" s="550"/>
      <c r="H23" s="550"/>
      <c r="I23" s="550"/>
    </row>
    <row r="24" spans="1:9" ht="15" customHeight="1">
      <c r="A24" s="401"/>
      <c r="B24" s="402"/>
      <c r="C24" s="402"/>
      <c r="D24" s="402"/>
      <c r="E24" s="402"/>
      <c r="F24" s="402"/>
      <c r="G24" s="402"/>
      <c r="H24" s="402"/>
      <c r="I24" s="403"/>
    </row>
  </sheetData>
  <mergeCells count="5">
    <mergeCell ref="A23:I23"/>
    <mergeCell ref="A2:I2"/>
    <mergeCell ref="A3:I3"/>
    <mergeCell ref="B21:I21"/>
    <mergeCell ref="A22:I22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1" width="9.625" style="0" customWidth="1"/>
    <col min="2" max="2" width="10.25390625" style="0" customWidth="1"/>
    <col min="3" max="4" width="15.625" style="0" customWidth="1"/>
    <col min="5" max="5" width="9.875" style="0" customWidth="1"/>
    <col min="6" max="6" width="12.75390625" style="0" customWidth="1"/>
    <col min="7" max="7" width="14.625" style="0" customWidth="1"/>
    <col min="8" max="8" width="12.75390625" style="0" customWidth="1"/>
    <col min="9" max="9" width="15.875" style="0" customWidth="1"/>
    <col min="10" max="10" width="17.75390625" style="0" bestFit="1" customWidth="1"/>
    <col min="11" max="11" width="14.00390625" style="0" customWidth="1"/>
    <col min="12" max="13" width="9.875" style="0" customWidth="1"/>
    <col min="14" max="14" width="14.25390625" style="0" bestFit="1" customWidth="1"/>
    <col min="15" max="15" width="9.00390625" style="123" customWidth="1"/>
  </cols>
  <sheetData>
    <row r="1" ht="10.5" customHeight="1"/>
    <row r="2" spans="1:15" ht="13.5">
      <c r="A2" s="410" t="s">
        <v>837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5" ht="5.25" customHeight="1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5">
      <c r="A4" s="125"/>
      <c r="B4" s="126"/>
      <c r="C4" s="552" t="s">
        <v>59</v>
      </c>
      <c r="D4" s="553"/>
      <c r="E4" s="404" t="s">
        <v>60</v>
      </c>
      <c r="F4" s="404" t="s">
        <v>61</v>
      </c>
      <c r="G4" s="405" t="s">
        <v>62</v>
      </c>
      <c r="H4" s="404" t="s">
        <v>63</v>
      </c>
      <c r="I4" s="404" t="s">
        <v>64</v>
      </c>
      <c r="J4" s="405" t="s">
        <v>65</v>
      </c>
      <c r="K4" s="405" t="s">
        <v>66</v>
      </c>
      <c r="L4" s="552" t="s">
        <v>67</v>
      </c>
      <c r="M4" s="553"/>
      <c r="N4" s="404" t="s">
        <v>68</v>
      </c>
      <c r="O4" s="127" t="s">
        <v>832</v>
      </c>
    </row>
    <row r="5" spans="1:15" ht="30.75" thickBot="1">
      <c r="A5" s="128"/>
      <c r="B5" s="129"/>
      <c r="C5" s="130" t="s">
        <v>69</v>
      </c>
      <c r="D5" s="131" t="s">
        <v>70</v>
      </c>
      <c r="E5" s="132"/>
      <c r="F5" s="130"/>
      <c r="G5" s="133"/>
      <c r="H5" s="130"/>
      <c r="I5" s="130"/>
      <c r="J5" s="133"/>
      <c r="K5" s="133"/>
      <c r="L5" s="130" t="s">
        <v>71</v>
      </c>
      <c r="M5" s="134" t="s">
        <v>72</v>
      </c>
      <c r="N5" s="130"/>
      <c r="O5" s="135"/>
    </row>
    <row r="6" spans="1:15" ht="15.75" thickTop="1">
      <c r="A6" s="136" t="s">
        <v>73</v>
      </c>
      <c r="B6" s="137"/>
      <c r="C6" s="138" t="s">
        <v>74</v>
      </c>
      <c r="D6" s="138" t="s">
        <v>74</v>
      </c>
      <c r="E6" s="139" t="s">
        <v>74</v>
      </c>
      <c r="F6" s="138" t="s">
        <v>74</v>
      </c>
      <c r="G6" s="138" t="s">
        <v>74</v>
      </c>
      <c r="H6" s="138" t="s">
        <v>74</v>
      </c>
      <c r="I6" s="138" t="s">
        <v>74</v>
      </c>
      <c r="J6" s="138" t="s">
        <v>74</v>
      </c>
      <c r="K6" s="138" t="s">
        <v>74</v>
      </c>
      <c r="L6" s="139" t="s">
        <v>74</v>
      </c>
      <c r="M6" s="139" t="s">
        <v>75</v>
      </c>
      <c r="N6" s="139" t="s">
        <v>74</v>
      </c>
      <c r="O6" s="140" t="s">
        <v>74</v>
      </c>
    </row>
    <row r="7" spans="1:15" ht="15">
      <c r="A7" s="136"/>
      <c r="B7" s="137" t="s">
        <v>76</v>
      </c>
      <c r="C7" s="138" t="s">
        <v>77</v>
      </c>
      <c r="D7" s="138" t="s">
        <v>77</v>
      </c>
      <c r="E7" s="138" t="s">
        <v>78</v>
      </c>
      <c r="F7" s="138" t="s">
        <v>78</v>
      </c>
      <c r="G7" s="138" t="s">
        <v>77</v>
      </c>
      <c r="H7" s="138" t="s">
        <v>77</v>
      </c>
      <c r="I7" s="138" t="s">
        <v>79</v>
      </c>
      <c r="J7" s="138" t="s">
        <v>77</v>
      </c>
      <c r="K7" s="138" t="s">
        <v>77</v>
      </c>
      <c r="L7" s="138" t="s">
        <v>80</v>
      </c>
      <c r="M7" s="139" t="s">
        <v>81</v>
      </c>
      <c r="N7" s="139"/>
      <c r="O7" s="140" t="s">
        <v>82</v>
      </c>
    </row>
    <row r="8" spans="1:15" ht="15">
      <c r="A8" s="136"/>
      <c r="B8" s="137" t="s">
        <v>83</v>
      </c>
      <c r="C8" s="138" t="s">
        <v>77</v>
      </c>
      <c r="D8" s="138" t="s">
        <v>84</v>
      </c>
      <c r="E8" s="139" t="s">
        <v>84</v>
      </c>
      <c r="F8" s="138" t="s">
        <v>84</v>
      </c>
      <c r="G8" s="138" t="s">
        <v>77</v>
      </c>
      <c r="H8" s="138" t="s">
        <v>77</v>
      </c>
      <c r="I8" s="138" t="s">
        <v>77</v>
      </c>
      <c r="J8" s="138" t="s">
        <v>77</v>
      </c>
      <c r="K8" s="138" t="s">
        <v>77</v>
      </c>
      <c r="L8" s="139"/>
      <c r="M8" s="139" t="s">
        <v>85</v>
      </c>
      <c r="N8" s="139"/>
      <c r="O8" s="140" t="s">
        <v>86</v>
      </c>
    </row>
    <row r="9" spans="1:15" ht="15">
      <c r="A9" s="136"/>
      <c r="B9" s="137" t="s">
        <v>11</v>
      </c>
      <c r="C9" s="138" t="s">
        <v>87</v>
      </c>
      <c r="D9" s="138" t="s">
        <v>88</v>
      </c>
      <c r="E9" s="138" t="s">
        <v>89</v>
      </c>
      <c r="F9" s="138" t="s">
        <v>90</v>
      </c>
      <c r="G9" s="138" t="s">
        <v>91</v>
      </c>
      <c r="H9" s="139" t="s">
        <v>91</v>
      </c>
      <c r="I9" s="138"/>
      <c r="J9" s="138" t="s">
        <v>91</v>
      </c>
      <c r="K9" s="138" t="s">
        <v>92</v>
      </c>
      <c r="L9" s="139" t="s">
        <v>91</v>
      </c>
      <c r="M9" s="139" t="s">
        <v>93</v>
      </c>
      <c r="N9" s="139" t="s">
        <v>94</v>
      </c>
      <c r="O9" s="140" t="s">
        <v>95</v>
      </c>
    </row>
    <row r="10" spans="1:15" ht="15">
      <c r="A10" s="136"/>
      <c r="B10" s="137" t="s">
        <v>12</v>
      </c>
      <c r="C10" s="138" t="s">
        <v>91</v>
      </c>
      <c r="D10" s="138" t="s">
        <v>91</v>
      </c>
      <c r="E10" s="139" t="s">
        <v>91</v>
      </c>
      <c r="F10" s="138" t="s">
        <v>91</v>
      </c>
      <c r="G10" s="138" t="s">
        <v>96</v>
      </c>
      <c r="H10" s="138" t="s">
        <v>97</v>
      </c>
      <c r="I10" s="138" t="s">
        <v>96</v>
      </c>
      <c r="J10" s="138" t="s">
        <v>97</v>
      </c>
      <c r="K10" s="138" t="s">
        <v>98</v>
      </c>
      <c r="L10" s="139" t="s">
        <v>98</v>
      </c>
      <c r="M10" s="139" t="s">
        <v>99</v>
      </c>
      <c r="N10" s="139" t="s">
        <v>100</v>
      </c>
      <c r="O10" s="140" t="s">
        <v>91</v>
      </c>
    </row>
    <row r="11" spans="1:15" ht="15">
      <c r="A11" s="136"/>
      <c r="B11" s="137" t="s">
        <v>8</v>
      </c>
      <c r="C11" s="138" t="s">
        <v>101</v>
      </c>
      <c r="D11" s="138" t="s">
        <v>102</v>
      </c>
      <c r="E11" s="138" t="s">
        <v>103</v>
      </c>
      <c r="F11" s="138" t="s">
        <v>103</v>
      </c>
      <c r="G11" s="138" t="s">
        <v>104</v>
      </c>
      <c r="H11" s="138" t="s">
        <v>105</v>
      </c>
      <c r="I11" s="138" t="s">
        <v>105</v>
      </c>
      <c r="J11" s="138" t="s">
        <v>106</v>
      </c>
      <c r="K11" s="138" t="s">
        <v>107</v>
      </c>
      <c r="L11" s="138" t="s">
        <v>108</v>
      </c>
      <c r="M11" s="139" t="s">
        <v>109</v>
      </c>
      <c r="N11" s="139" t="s">
        <v>110</v>
      </c>
      <c r="O11" s="140" t="s">
        <v>111</v>
      </c>
    </row>
    <row r="12" spans="1:15" ht="15">
      <c r="A12" s="136"/>
      <c r="B12" s="137" t="s">
        <v>112</v>
      </c>
      <c r="C12" s="138" t="s">
        <v>113</v>
      </c>
      <c r="D12" s="138" t="s">
        <v>114</v>
      </c>
      <c r="E12" s="138" t="s">
        <v>115</v>
      </c>
      <c r="F12" s="138" t="s">
        <v>114</v>
      </c>
      <c r="G12" s="138"/>
      <c r="H12" s="139"/>
      <c r="I12" s="138" t="s">
        <v>116</v>
      </c>
      <c r="J12" s="138" t="s">
        <v>117</v>
      </c>
      <c r="K12" s="138" t="s">
        <v>118</v>
      </c>
      <c r="L12" s="139"/>
      <c r="M12" s="139" t="s">
        <v>119</v>
      </c>
      <c r="N12" s="139" t="s">
        <v>120</v>
      </c>
      <c r="O12" s="140" t="s">
        <v>121</v>
      </c>
    </row>
    <row r="13" spans="1:15" ht="15">
      <c r="A13" s="141"/>
      <c r="B13" s="142" t="s">
        <v>122</v>
      </c>
      <c r="C13" s="143" t="s">
        <v>123</v>
      </c>
      <c r="D13" s="143" t="s">
        <v>124</v>
      </c>
      <c r="E13" s="143" t="s">
        <v>125</v>
      </c>
      <c r="F13" s="143" t="s">
        <v>91</v>
      </c>
      <c r="G13" s="143" t="s">
        <v>126</v>
      </c>
      <c r="H13" s="144" t="s">
        <v>127</v>
      </c>
      <c r="I13" s="143" t="s">
        <v>123</v>
      </c>
      <c r="J13" s="143" t="s">
        <v>128</v>
      </c>
      <c r="K13" s="143" t="s">
        <v>129</v>
      </c>
      <c r="L13" s="144" t="s">
        <v>130</v>
      </c>
      <c r="M13" s="144" t="s">
        <v>131</v>
      </c>
      <c r="N13" s="144" t="s">
        <v>132</v>
      </c>
      <c r="O13" s="145" t="s">
        <v>124</v>
      </c>
    </row>
    <row r="14" spans="1:15" ht="15">
      <c r="A14" s="146" t="s">
        <v>133</v>
      </c>
      <c r="B14" s="147"/>
      <c r="C14" s="148" t="s">
        <v>134</v>
      </c>
      <c r="D14" s="148" t="s">
        <v>134</v>
      </c>
      <c r="E14" s="149" t="s">
        <v>134</v>
      </c>
      <c r="F14" s="148" t="s">
        <v>134</v>
      </c>
      <c r="G14" s="148" t="s">
        <v>134</v>
      </c>
      <c r="H14" s="148" t="s">
        <v>134</v>
      </c>
      <c r="I14" s="148" t="s">
        <v>134</v>
      </c>
      <c r="J14" s="148" t="s">
        <v>134</v>
      </c>
      <c r="K14" s="148" t="s">
        <v>134</v>
      </c>
      <c r="L14" s="149" t="s">
        <v>134</v>
      </c>
      <c r="M14" s="149"/>
      <c r="N14" s="149"/>
      <c r="O14" s="150" t="s">
        <v>134</v>
      </c>
    </row>
    <row r="15" spans="1:15" ht="15">
      <c r="A15" s="136" t="s">
        <v>135</v>
      </c>
      <c r="B15" s="137"/>
      <c r="C15" s="138" t="s">
        <v>136</v>
      </c>
      <c r="D15" s="138" t="s">
        <v>136</v>
      </c>
      <c r="E15" s="139"/>
      <c r="F15" s="138" t="s">
        <v>136</v>
      </c>
      <c r="G15" s="138" t="s">
        <v>137</v>
      </c>
      <c r="H15" s="138" t="s">
        <v>137</v>
      </c>
      <c r="I15" s="138" t="s">
        <v>138</v>
      </c>
      <c r="J15" s="138" t="s">
        <v>139</v>
      </c>
      <c r="K15" s="138" t="s">
        <v>140</v>
      </c>
      <c r="L15" s="139" t="s">
        <v>139</v>
      </c>
      <c r="M15" s="139" t="s">
        <v>91</v>
      </c>
      <c r="N15" s="139" t="s">
        <v>141</v>
      </c>
      <c r="O15" s="140" t="s">
        <v>142</v>
      </c>
    </row>
    <row r="16" spans="1:15" ht="15">
      <c r="A16" s="136" t="s">
        <v>143</v>
      </c>
      <c r="B16" s="137"/>
      <c r="C16" s="138" t="s">
        <v>136</v>
      </c>
      <c r="D16" s="138" t="s">
        <v>136</v>
      </c>
      <c r="E16" s="139"/>
      <c r="F16" s="138" t="s">
        <v>136</v>
      </c>
      <c r="G16" s="138" t="s">
        <v>136</v>
      </c>
      <c r="H16" s="139" t="s">
        <v>144</v>
      </c>
      <c r="I16" s="138" t="s">
        <v>138</v>
      </c>
      <c r="J16" s="138" t="s">
        <v>145</v>
      </c>
      <c r="K16" s="138"/>
      <c r="L16" s="138" t="s">
        <v>146</v>
      </c>
      <c r="M16" s="139" t="s">
        <v>91</v>
      </c>
      <c r="N16" s="139"/>
      <c r="O16" s="140" t="s">
        <v>142</v>
      </c>
    </row>
    <row r="17" spans="1:15" ht="15">
      <c r="A17" s="151" t="s">
        <v>147</v>
      </c>
      <c r="B17" s="137"/>
      <c r="C17" s="138" t="s">
        <v>84</v>
      </c>
      <c r="D17" s="139" t="s">
        <v>84</v>
      </c>
      <c r="E17" s="139"/>
      <c r="F17" s="139"/>
      <c r="G17" s="138" t="s">
        <v>84</v>
      </c>
      <c r="H17" s="139"/>
      <c r="I17" s="139" t="s">
        <v>84</v>
      </c>
      <c r="J17" s="138" t="s">
        <v>148</v>
      </c>
      <c r="K17" s="138"/>
      <c r="L17" s="138" t="s">
        <v>149</v>
      </c>
      <c r="M17" s="139" t="s">
        <v>150</v>
      </c>
      <c r="N17" s="139" t="s">
        <v>151</v>
      </c>
      <c r="O17" s="140"/>
    </row>
    <row r="18" spans="1:15" ht="15">
      <c r="A18" s="151" t="s">
        <v>152</v>
      </c>
      <c r="B18" s="137"/>
      <c r="C18" s="138" t="s">
        <v>5</v>
      </c>
      <c r="D18" s="139" t="s">
        <v>5</v>
      </c>
      <c r="E18" s="139"/>
      <c r="F18" s="139"/>
      <c r="G18" s="138" t="s">
        <v>5</v>
      </c>
      <c r="H18" s="139"/>
      <c r="I18" s="139" t="s">
        <v>5</v>
      </c>
      <c r="J18" s="138" t="s">
        <v>153</v>
      </c>
      <c r="K18" s="138"/>
      <c r="L18" s="139"/>
      <c r="M18" s="139"/>
      <c r="N18" s="139" t="s">
        <v>154</v>
      </c>
      <c r="O18" s="140"/>
    </row>
    <row r="19" spans="1:15" ht="15">
      <c r="A19" s="136" t="s">
        <v>155</v>
      </c>
      <c r="B19" s="137"/>
      <c r="C19" s="138" t="s">
        <v>5</v>
      </c>
      <c r="D19" s="139" t="s">
        <v>5</v>
      </c>
      <c r="E19" s="139"/>
      <c r="F19" s="138"/>
      <c r="G19" s="138" t="s">
        <v>156</v>
      </c>
      <c r="H19" s="138" t="s">
        <v>157</v>
      </c>
      <c r="I19" s="138" t="s">
        <v>5</v>
      </c>
      <c r="J19" s="138" t="s">
        <v>5</v>
      </c>
      <c r="K19" s="138"/>
      <c r="L19" s="139"/>
      <c r="M19" s="139" t="s">
        <v>5</v>
      </c>
      <c r="N19" s="139"/>
      <c r="O19" s="140"/>
    </row>
    <row r="20" spans="1:15" ht="15">
      <c r="A20" s="136" t="s">
        <v>158</v>
      </c>
      <c r="B20" s="137"/>
      <c r="C20" s="138" t="s">
        <v>159</v>
      </c>
      <c r="D20" s="139" t="s">
        <v>5</v>
      </c>
      <c r="E20" s="139"/>
      <c r="F20" s="139"/>
      <c r="G20" s="138" t="s">
        <v>160</v>
      </c>
      <c r="H20" s="139"/>
      <c r="I20" s="139" t="s">
        <v>161</v>
      </c>
      <c r="J20" s="138" t="s">
        <v>162</v>
      </c>
      <c r="K20" s="138" t="s">
        <v>163</v>
      </c>
      <c r="L20" s="139" t="s">
        <v>164</v>
      </c>
      <c r="M20" s="139" t="s">
        <v>5</v>
      </c>
      <c r="N20" s="139"/>
      <c r="O20" s="140"/>
    </row>
    <row r="21" spans="1:15" ht="15">
      <c r="A21" s="136" t="s">
        <v>165</v>
      </c>
      <c r="B21" s="137"/>
      <c r="C21" s="138"/>
      <c r="D21" s="139"/>
      <c r="E21" s="139"/>
      <c r="F21" s="139"/>
      <c r="G21" s="138" t="s">
        <v>166</v>
      </c>
      <c r="H21" s="139"/>
      <c r="I21" s="139"/>
      <c r="J21" s="138" t="s">
        <v>167</v>
      </c>
      <c r="K21" s="138"/>
      <c r="L21" s="139"/>
      <c r="M21" s="139"/>
      <c r="N21" s="139"/>
      <c r="O21" s="140"/>
    </row>
    <row r="22" spans="1:15" ht="15">
      <c r="A22" s="136" t="s">
        <v>168</v>
      </c>
      <c r="B22" s="137"/>
      <c r="C22" s="138" t="s">
        <v>169</v>
      </c>
      <c r="D22" s="139" t="s">
        <v>91</v>
      </c>
      <c r="E22" s="139"/>
      <c r="F22" s="139"/>
      <c r="G22" s="138" t="s">
        <v>169</v>
      </c>
      <c r="H22" s="139"/>
      <c r="I22" s="139" t="s">
        <v>170</v>
      </c>
      <c r="J22" s="138" t="s">
        <v>171</v>
      </c>
      <c r="K22" s="138"/>
      <c r="L22" s="139"/>
      <c r="M22" s="139"/>
      <c r="N22" s="139"/>
      <c r="O22" s="140"/>
    </row>
    <row r="23" spans="1:15" ht="15">
      <c r="A23" s="136" t="s">
        <v>172</v>
      </c>
      <c r="B23" s="137"/>
      <c r="C23" s="138" t="s">
        <v>173</v>
      </c>
      <c r="D23" s="138" t="s">
        <v>173</v>
      </c>
      <c r="E23" s="139"/>
      <c r="F23" s="139"/>
      <c r="G23" s="138" t="s">
        <v>174</v>
      </c>
      <c r="H23" s="139"/>
      <c r="I23" s="139" t="s">
        <v>175</v>
      </c>
      <c r="J23" s="138" t="s">
        <v>176</v>
      </c>
      <c r="K23" s="138"/>
      <c r="L23" s="139"/>
      <c r="M23" s="139" t="s">
        <v>177</v>
      </c>
      <c r="N23" s="139"/>
      <c r="O23" s="140"/>
    </row>
    <row r="24" spans="1:15" ht="15">
      <c r="A24" s="136" t="s">
        <v>178</v>
      </c>
      <c r="B24" s="137"/>
      <c r="C24" s="138" t="s">
        <v>179</v>
      </c>
      <c r="D24" s="138" t="s">
        <v>179</v>
      </c>
      <c r="E24" s="139"/>
      <c r="F24" s="139"/>
      <c r="G24" s="138" t="s">
        <v>180</v>
      </c>
      <c r="H24" s="139"/>
      <c r="I24" s="138" t="s">
        <v>179</v>
      </c>
      <c r="J24" s="138" t="s">
        <v>179</v>
      </c>
      <c r="K24" s="138"/>
      <c r="L24" s="139"/>
      <c r="M24" s="139" t="s">
        <v>181</v>
      </c>
      <c r="N24" s="139"/>
      <c r="O24" s="140"/>
    </row>
    <row r="25" spans="1:15" ht="15">
      <c r="A25" s="136"/>
      <c r="B25" s="137" t="s">
        <v>182</v>
      </c>
      <c r="C25" s="138" t="s">
        <v>183</v>
      </c>
      <c r="D25" s="139" t="s">
        <v>5</v>
      </c>
      <c r="E25" s="139"/>
      <c r="F25" s="139"/>
      <c r="G25" s="138" t="s">
        <v>184</v>
      </c>
      <c r="H25" s="139"/>
      <c r="I25" s="138" t="s">
        <v>185</v>
      </c>
      <c r="J25" s="138" t="s">
        <v>186</v>
      </c>
      <c r="K25" s="138"/>
      <c r="L25" s="139"/>
      <c r="M25" s="139"/>
      <c r="N25" s="139"/>
      <c r="O25" s="140"/>
    </row>
    <row r="26" spans="1:15" ht="15">
      <c r="A26" s="136"/>
      <c r="B26" s="137" t="s">
        <v>187</v>
      </c>
      <c r="C26" s="138" t="s">
        <v>188</v>
      </c>
      <c r="D26" s="139" t="s">
        <v>189</v>
      </c>
      <c r="E26" s="139"/>
      <c r="F26" s="139"/>
      <c r="G26" s="138" t="s">
        <v>190</v>
      </c>
      <c r="H26" s="139"/>
      <c r="I26" s="138" t="s">
        <v>190</v>
      </c>
      <c r="J26" s="138" t="s">
        <v>191</v>
      </c>
      <c r="K26" s="138"/>
      <c r="L26" s="139"/>
      <c r="M26" s="139"/>
      <c r="N26" s="139"/>
      <c r="O26" s="140"/>
    </row>
    <row r="27" spans="1:15" ht="15">
      <c r="A27" s="136" t="s">
        <v>192</v>
      </c>
      <c r="B27" s="137"/>
      <c r="C27" s="138"/>
      <c r="D27" s="139" t="s">
        <v>193</v>
      </c>
      <c r="E27" s="139"/>
      <c r="F27" s="139"/>
      <c r="G27" s="138" t="s">
        <v>194</v>
      </c>
      <c r="H27" s="139"/>
      <c r="I27" s="139" t="s">
        <v>194</v>
      </c>
      <c r="J27" s="138" t="s">
        <v>194</v>
      </c>
      <c r="K27" s="138"/>
      <c r="L27" s="139"/>
      <c r="M27" s="139"/>
      <c r="N27" s="139" t="s">
        <v>195</v>
      </c>
      <c r="O27" s="140"/>
    </row>
    <row r="28" spans="1:15" ht="15">
      <c r="A28" s="136" t="s">
        <v>196</v>
      </c>
      <c r="B28" s="137"/>
      <c r="C28" s="138" t="s">
        <v>197</v>
      </c>
      <c r="D28" s="138" t="s">
        <v>197</v>
      </c>
      <c r="E28" s="139"/>
      <c r="F28" s="139"/>
      <c r="G28" s="138" t="s">
        <v>198</v>
      </c>
      <c r="H28" s="139"/>
      <c r="I28" s="139" t="s">
        <v>199</v>
      </c>
      <c r="J28" s="138" t="s">
        <v>200</v>
      </c>
      <c r="K28" s="138"/>
      <c r="L28" s="138" t="s">
        <v>198</v>
      </c>
      <c r="M28" s="138" t="s">
        <v>197</v>
      </c>
      <c r="N28" s="138" t="s">
        <v>201</v>
      </c>
      <c r="O28" s="140" t="s">
        <v>197</v>
      </c>
    </row>
    <row r="29" spans="1:15" ht="15">
      <c r="A29" s="136"/>
      <c r="B29" s="137"/>
      <c r="C29" s="138"/>
      <c r="D29" s="138"/>
      <c r="E29" s="139"/>
      <c r="F29" s="139"/>
      <c r="G29" s="138"/>
      <c r="H29" s="139"/>
      <c r="I29" s="139"/>
      <c r="J29" s="138"/>
      <c r="K29" s="138"/>
      <c r="L29" s="139"/>
      <c r="M29" s="139"/>
      <c r="N29" s="139"/>
      <c r="O29" s="140"/>
    </row>
    <row r="30" spans="1:15" ht="15">
      <c r="A30" s="136" t="s">
        <v>202</v>
      </c>
      <c r="B30" s="137" t="s">
        <v>203</v>
      </c>
      <c r="C30" s="138" t="s">
        <v>204</v>
      </c>
      <c r="D30" s="138" t="s">
        <v>204</v>
      </c>
      <c r="E30" s="139"/>
      <c r="F30" s="139"/>
      <c r="G30" s="138" t="s">
        <v>204</v>
      </c>
      <c r="H30" s="139"/>
      <c r="I30" s="138" t="s">
        <v>204</v>
      </c>
      <c r="J30" s="138" t="s">
        <v>204</v>
      </c>
      <c r="K30" s="138"/>
      <c r="L30" s="139" t="s">
        <v>204</v>
      </c>
      <c r="M30" s="139"/>
      <c r="N30" s="139"/>
      <c r="O30" s="140" t="s">
        <v>205</v>
      </c>
    </row>
    <row r="31" spans="1:15" ht="15">
      <c r="A31" s="136"/>
      <c r="B31" s="137" t="s">
        <v>206</v>
      </c>
      <c r="C31" s="138" t="s">
        <v>207</v>
      </c>
      <c r="D31" s="139" t="s">
        <v>208</v>
      </c>
      <c r="E31" s="139"/>
      <c r="F31" s="139"/>
      <c r="G31" s="138" t="s">
        <v>207</v>
      </c>
      <c r="H31" s="139"/>
      <c r="I31" s="139"/>
      <c r="J31" s="138" t="s">
        <v>209</v>
      </c>
      <c r="K31" s="138"/>
      <c r="L31" s="139"/>
      <c r="M31" s="139"/>
      <c r="N31" s="139"/>
      <c r="O31" s="140" t="s">
        <v>210</v>
      </c>
    </row>
    <row r="32" spans="1:15" ht="15">
      <c r="A32" s="136" t="s">
        <v>211</v>
      </c>
      <c r="B32" s="137"/>
      <c r="C32" s="138" t="s">
        <v>212</v>
      </c>
      <c r="D32" s="139" t="s">
        <v>208</v>
      </c>
      <c r="E32" s="139"/>
      <c r="F32" s="139"/>
      <c r="G32" s="138"/>
      <c r="H32" s="139"/>
      <c r="I32" s="138" t="s">
        <v>213</v>
      </c>
      <c r="J32" s="138" t="s">
        <v>214</v>
      </c>
      <c r="K32" s="138"/>
      <c r="L32" s="139" t="s">
        <v>215</v>
      </c>
      <c r="M32" s="139" t="s">
        <v>216</v>
      </c>
      <c r="N32" s="139"/>
      <c r="O32" s="140"/>
    </row>
    <row r="33" spans="1:15" ht="15">
      <c r="A33" s="136" t="s">
        <v>217</v>
      </c>
      <c r="B33" s="137"/>
      <c r="C33" s="138" t="s">
        <v>218</v>
      </c>
      <c r="D33" s="139"/>
      <c r="E33" s="139"/>
      <c r="F33" s="139"/>
      <c r="G33" s="138" t="s">
        <v>219</v>
      </c>
      <c r="H33" s="139"/>
      <c r="I33" s="138" t="s">
        <v>219</v>
      </c>
      <c r="J33" s="138" t="s">
        <v>220</v>
      </c>
      <c r="K33" s="138" t="s">
        <v>221</v>
      </c>
      <c r="L33" s="139" t="s">
        <v>222</v>
      </c>
      <c r="M33" s="139" t="s">
        <v>223</v>
      </c>
      <c r="N33" s="139"/>
      <c r="O33" s="140" t="s">
        <v>224</v>
      </c>
    </row>
    <row r="34" spans="1:15" ht="15">
      <c r="A34" s="136" t="s">
        <v>225</v>
      </c>
      <c r="B34" s="137"/>
      <c r="C34" s="138" t="s">
        <v>226</v>
      </c>
      <c r="D34" s="139"/>
      <c r="E34" s="139"/>
      <c r="F34" s="139"/>
      <c r="G34" s="138" t="s">
        <v>227</v>
      </c>
      <c r="H34" s="139" t="s">
        <v>228</v>
      </c>
      <c r="I34" s="139"/>
      <c r="J34" s="138" t="s">
        <v>229</v>
      </c>
      <c r="K34" s="138" t="s">
        <v>230</v>
      </c>
      <c r="L34" s="139" t="s">
        <v>231</v>
      </c>
      <c r="M34" s="139" t="s">
        <v>232</v>
      </c>
      <c r="N34" s="139"/>
      <c r="O34" s="140"/>
    </row>
    <row r="35" spans="1:15" ht="15">
      <c r="A35" s="136" t="s">
        <v>233</v>
      </c>
      <c r="B35" s="137"/>
      <c r="C35" s="138"/>
      <c r="D35" s="139"/>
      <c r="E35" s="139"/>
      <c r="F35" s="139"/>
      <c r="G35" s="138"/>
      <c r="H35" s="139"/>
      <c r="I35" s="139" t="s">
        <v>234</v>
      </c>
      <c r="J35" s="138" t="s">
        <v>235</v>
      </c>
      <c r="K35" s="138"/>
      <c r="L35" s="139"/>
      <c r="M35" s="139"/>
      <c r="N35" s="138" t="s">
        <v>236</v>
      </c>
      <c r="O35" s="140"/>
    </row>
    <row r="36" spans="1:15" ht="15.75" thickBot="1">
      <c r="A36" s="152" t="s">
        <v>237</v>
      </c>
      <c r="B36" s="153"/>
      <c r="C36" s="154" t="s">
        <v>238</v>
      </c>
      <c r="D36" s="155"/>
      <c r="E36" s="155"/>
      <c r="F36" s="155"/>
      <c r="G36" s="154" t="s">
        <v>239</v>
      </c>
      <c r="H36" s="155"/>
      <c r="I36" s="155" t="s">
        <v>240</v>
      </c>
      <c r="J36" s="154" t="s">
        <v>241</v>
      </c>
      <c r="K36" s="154" t="s">
        <v>239</v>
      </c>
      <c r="L36" s="155"/>
      <c r="M36" s="155"/>
      <c r="N36" s="155"/>
      <c r="O36" s="156"/>
    </row>
    <row r="37" spans="2:15" ht="3.75" customHeight="1"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</row>
    <row r="38" ht="3.75" customHeight="1"/>
    <row r="39" spans="1:15" ht="15" customHeight="1">
      <c r="A39" s="498" t="s">
        <v>836</v>
      </c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</row>
  </sheetData>
  <mergeCells count="5">
    <mergeCell ref="A39:O39"/>
    <mergeCell ref="A2:O2"/>
    <mergeCell ref="C4:D4"/>
    <mergeCell ref="L4:M4"/>
    <mergeCell ref="B37:O37"/>
  </mergeCells>
  <printOptions/>
  <pageMargins left="0.75" right="0.75" top="1" bottom="1" header="0.512" footer="0.512"/>
  <pageSetup fitToHeight="1" fitToWidth="1" orientation="landscape" paperSize="9" scale="68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タイ文化圏の農耕文化　－ラオス北部の稲作を中心に－ 後日提供参考資料</dc:title>
  <dc:subject/>
  <dc:creator>園江 満</dc:creator>
  <cp:keywords>第13回雲南懇話会、2009年12月12日</cp:keywords>
  <dc:description/>
  <cp:lastModifiedBy>o</cp:lastModifiedBy>
  <cp:lastPrinted>2009-12-02T22:24:07Z</cp:lastPrinted>
  <dcterms:created xsi:type="dcterms:W3CDTF">2006-06-20T06:59:11Z</dcterms:created>
  <dcterms:modified xsi:type="dcterms:W3CDTF">2010-03-21T10:14:53Z</dcterms:modified>
  <cp:category/>
  <cp:version/>
  <cp:contentType/>
  <cp:contentStatus/>
</cp:coreProperties>
</file>